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Hobbies\Rockets\ERA\Simulation Software\AirBounce\"/>
    </mc:Choice>
  </mc:AlternateContent>
  <xr:revisionPtr revIDLastSave="0" documentId="13_ncr:1_{E098F5B0-D0DC-4561-AEAB-7E0062C3BE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lutter" sheetId="1" r:id="rId1"/>
    <sheet name="Ref. Material Properties" sheetId="3" r:id="rId2"/>
    <sheet name="Version Log" sheetId="2" r:id="rId3"/>
  </sheets>
  <calcPr calcId="191029"/>
</workbook>
</file>

<file path=xl/calcChain.xml><?xml version="1.0" encoding="utf-8"?>
<calcChain xmlns="http://schemas.openxmlformats.org/spreadsheetml/2006/main">
  <c r="C25" i="1" l="1"/>
  <c r="B39" i="1" s="1"/>
  <c r="C39" i="1" s="1"/>
  <c r="C17" i="1"/>
  <c r="C18" i="1" s="1"/>
  <c r="C26" i="1" l="1"/>
  <c r="C27" i="1" s="1"/>
  <c r="C19" i="1"/>
  <c r="C5" i="1"/>
  <c r="H39" i="1"/>
  <c r="D39" i="1"/>
  <c r="B40" i="1"/>
  <c r="H40" i="1" s="1"/>
  <c r="C28" i="1" l="1"/>
  <c r="E39" i="1"/>
  <c r="B41" i="1"/>
  <c r="H41" i="1" s="1"/>
  <c r="C40" i="1"/>
  <c r="C16" i="1"/>
  <c r="C15" i="1"/>
  <c r="C29" i="1" l="1"/>
  <c r="E40" i="1"/>
  <c r="D40" i="1"/>
  <c r="C41" i="1"/>
  <c r="B42" i="1"/>
  <c r="H42" i="1" s="1"/>
  <c r="C13" i="1"/>
  <c r="C14" i="1" s="1"/>
  <c r="F22" i="1" l="1"/>
  <c r="F25" i="1" s="1"/>
  <c r="F39" i="1"/>
  <c r="G39" i="1" s="1"/>
  <c r="B43" i="1"/>
  <c r="H43" i="1" s="1"/>
  <c r="C42" i="1"/>
  <c r="E41" i="1"/>
  <c r="D41" i="1"/>
  <c r="F40" i="1"/>
  <c r="G40" i="1" s="1"/>
  <c r="F41" i="1" l="1"/>
  <c r="J40" i="1"/>
  <c r="I40" i="1"/>
  <c r="J39" i="1"/>
  <c r="I39" i="1"/>
  <c r="D42" i="1"/>
  <c r="E42" i="1"/>
  <c r="B44" i="1"/>
  <c r="H44" i="1" s="1"/>
  <c r="C43" i="1"/>
  <c r="G41" i="1" l="1"/>
  <c r="J41" i="1" s="1"/>
  <c r="I41" i="1"/>
  <c r="F42" i="1"/>
  <c r="E43" i="1"/>
  <c r="D43" i="1"/>
  <c r="B45" i="1"/>
  <c r="H45" i="1" s="1"/>
  <c r="C44" i="1"/>
  <c r="G42" i="1" l="1"/>
  <c r="J42" i="1" s="1"/>
  <c r="I42" i="1"/>
  <c r="E44" i="1"/>
  <c r="D44" i="1"/>
  <c r="B46" i="1"/>
  <c r="H46" i="1" s="1"/>
  <c r="C45" i="1"/>
  <c r="F43" i="1"/>
  <c r="G43" i="1" s="1"/>
  <c r="J43" i="1" l="1"/>
  <c r="I43" i="1"/>
  <c r="D45" i="1"/>
  <c r="E45" i="1"/>
  <c r="B47" i="1"/>
  <c r="H47" i="1" s="1"/>
  <c r="C46" i="1"/>
  <c r="F44" i="1"/>
  <c r="G44" i="1" s="1"/>
  <c r="F45" i="1" l="1"/>
  <c r="G45" i="1" s="1"/>
  <c r="J45" i="1" s="1"/>
  <c r="J44" i="1"/>
  <c r="I44" i="1"/>
  <c r="D46" i="1"/>
  <c r="E46" i="1"/>
  <c r="B48" i="1"/>
  <c r="H48" i="1" s="1"/>
  <c r="C47" i="1"/>
  <c r="I45" i="1" l="1"/>
  <c r="E47" i="1"/>
  <c r="D47" i="1"/>
  <c r="B49" i="1"/>
  <c r="H49" i="1" s="1"/>
  <c r="C48" i="1"/>
  <c r="F46" i="1"/>
  <c r="G46" i="1" s="1"/>
  <c r="F47" i="1" l="1"/>
  <c r="J46" i="1"/>
  <c r="I46" i="1"/>
  <c r="E48" i="1"/>
  <c r="D48" i="1"/>
  <c r="B50" i="1"/>
  <c r="H50" i="1" s="1"/>
  <c r="C49" i="1"/>
  <c r="G47" i="1" l="1"/>
  <c r="J47" i="1" s="1"/>
  <c r="I47" i="1"/>
  <c r="E49" i="1"/>
  <c r="D49" i="1"/>
  <c r="B51" i="1"/>
  <c r="H51" i="1" s="1"/>
  <c r="C50" i="1"/>
  <c r="F48" i="1"/>
  <c r="G48" i="1" s="1"/>
  <c r="J48" i="1" l="1"/>
  <c r="I48" i="1"/>
  <c r="B52" i="1"/>
  <c r="H52" i="1" s="1"/>
  <c r="C51" i="1"/>
  <c r="E50" i="1"/>
  <c r="D50" i="1"/>
  <c r="F49" i="1"/>
  <c r="G49" i="1" s="1"/>
  <c r="J49" i="1" l="1"/>
  <c r="I49" i="1"/>
  <c r="F50" i="1"/>
  <c r="G50" i="1" s="1"/>
  <c r="E51" i="1"/>
  <c r="D51" i="1"/>
  <c r="B53" i="1"/>
  <c r="H53" i="1" s="1"/>
  <c r="C52" i="1"/>
  <c r="J50" i="1" l="1"/>
  <c r="I50" i="1"/>
  <c r="C53" i="1"/>
  <c r="B54" i="1"/>
  <c r="H54" i="1" s="1"/>
  <c r="D52" i="1"/>
  <c r="E52" i="1"/>
  <c r="F52" i="1" s="1"/>
  <c r="G52" i="1" s="1"/>
  <c r="F51" i="1"/>
  <c r="G51" i="1" s="1"/>
  <c r="J51" i="1" l="1"/>
  <c r="I51" i="1"/>
  <c r="J52" i="1"/>
  <c r="I52" i="1"/>
  <c r="C54" i="1"/>
  <c r="B55" i="1"/>
  <c r="H55" i="1" s="1"/>
  <c r="D53" i="1"/>
  <c r="E53" i="1"/>
  <c r="F53" i="1" l="1"/>
  <c r="G53" i="1" s="1"/>
  <c r="J53" i="1" s="1"/>
  <c r="B56" i="1"/>
  <c r="H56" i="1" s="1"/>
  <c r="C55" i="1"/>
  <c r="D54" i="1"/>
  <c r="E54" i="1"/>
  <c r="I53" i="1" l="1"/>
  <c r="F54" i="1"/>
  <c r="G54" i="1" s="1"/>
  <c r="E55" i="1"/>
  <c r="D55" i="1"/>
  <c r="B57" i="1"/>
  <c r="H57" i="1" s="1"/>
  <c r="C56" i="1"/>
  <c r="F55" i="1" l="1"/>
  <c r="G55" i="1" s="1"/>
  <c r="J54" i="1"/>
  <c r="I54" i="1"/>
  <c r="E56" i="1"/>
  <c r="D56" i="1"/>
  <c r="B58" i="1"/>
  <c r="H58" i="1" s="1"/>
  <c r="C57" i="1"/>
  <c r="F56" i="1" l="1"/>
  <c r="G56" i="1" s="1"/>
  <c r="J55" i="1"/>
  <c r="I55" i="1"/>
  <c r="D57" i="1"/>
  <c r="E57" i="1"/>
  <c r="B59" i="1"/>
  <c r="H59" i="1" s="1"/>
  <c r="C58" i="1"/>
  <c r="J56" i="1" l="1"/>
  <c r="I56" i="1"/>
  <c r="E58" i="1"/>
  <c r="D58" i="1"/>
  <c r="B60" i="1"/>
  <c r="H60" i="1" s="1"/>
  <c r="C59" i="1"/>
  <c r="F57" i="1"/>
  <c r="G57" i="1" s="1"/>
  <c r="J57" i="1" l="1"/>
  <c r="I57" i="1"/>
  <c r="E59" i="1"/>
  <c r="D59" i="1"/>
  <c r="B61" i="1"/>
  <c r="H61" i="1" s="1"/>
  <c r="C60" i="1"/>
  <c r="F58" i="1"/>
  <c r="G58" i="1" s="1"/>
  <c r="J58" i="1" l="1"/>
  <c r="I58" i="1"/>
  <c r="F59" i="1"/>
  <c r="G59" i="1" s="1"/>
  <c r="D60" i="1"/>
  <c r="E60" i="1"/>
  <c r="B62" i="1"/>
  <c r="H62" i="1" s="1"/>
  <c r="C61" i="1"/>
  <c r="F60" i="1" l="1"/>
  <c r="G60" i="1" s="1"/>
  <c r="J60" i="1" s="1"/>
  <c r="J59" i="1"/>
  <c r="I59" i="1"/>
  <c r="D61" i="1"/>
  <c r="E61" i="1"/>
  <c r="F61" i="1" s="1"/>
  <c r="G61" i="1" s="1"/>
  <c r="B63" i="1"/>
  <c r="H63" i="1" s="1"/>
  <c r="C62" i="1"/>
  <c r="I60" i="1" l="1"/>
  <c r="J61" i="1"/>
  <c r="I61" i="1"/>
  <c r="D62" i="1"/>
  <c r="E62" i="1"/>
  <c r="B64" i="1"/>
  <c r="H64" i="1" s="1"/>
  <c r="C63" i="1"/>
  <c r="E63" i="1" l="1"/>
  <c r="D63" i="1"/>
  <c r="B65" i="1"/>
  <c r="H65" i="1" s="1"/>
  <c r="C64" i="1"/>
  <c r="F62" i="1"/>
  <c r="G62" i="1" s="1"/>
  <c r="J62" i="1" l="1"/>
  <c r="I62" i="1"/>
  <c r="F63" i="1"/>
  <c r="G63" i="1" s="1"/>
  <c r="E64" i="1"/>
  <c r="D64" i="1"/>
  <c r="B66" i="1"/>
  <c r="H66" i="1" s="1"/>
  <c r="C65" i="1"/>
  <c r="J63" i="1" l="1"/>
  <c r="I63" i="1"/>
  <c r="E65" i="1"/>
  <c r="D65" i="1"/>
  <c r="C66" i="1"/>
  <c r="B67" i="1"/>
  <c r="H67" i="1" s="1"/>
  <c r="F64" i="1"/>
  <c r="G64" i="1" s="1"/>
  <c r="J64" i="1" l="1"/>
  <c r="I64" i="1"/>
  <c r="F65" i="1"/>
  <c r="G65" i="1" s="1"/>
  <c r="B68" i="1"/>
  <c r="H68" i="1" s="1"/>
  <c r="C67" i="1"/>
  <c r="E66" i="1"/>
  <c r="D66" i="1"/>
  <c r="J65" i="1" l="1"/>
  <c r="I65" i="1"/>
  <c r="F66" i="1"/>
  <c r="G66" i="1" s="1"/>
  <c r="B69" i="1"/>
  <c r="H69" i="1" s="1"/>
  <c r="C68" i="1"/>
  <c r="D67" i="1"/>
  <c r="E67" i="1"/>
  <c r="F67" i="1" l="1"/>
  <c r="G67" i="1" s="1"/>
  <c r="J67" i="1" s="1"/>
  <c r="J66" i="1"/>
  <c r="I66" i="1"/>
  <c r="E68" i="1"/>
  <c r="D68" i="1"/>
  <c r="B70" i="1"/>
  <c r="H70" i="1" s="1"/>
  <c r="C69" i="1"/>
  <c r="I67" i="1" l="1"/>
  <c r="F68" i="1"/>
  <c r="G68" i="1" s="1"/>
  <c r="D69" i="1"/>
  <c r="E69" i="1"/>
  <c r="B71" i="1"/>
  <c r="H71" i="1" s="1"/>
  <c r="C70" i="1"/>
  <c r="J68" i="1" l="1"/>
  <c r="I68" i="1"/>
  <c r="D70" i="1"/>
  <c r="E70" i="1"/>
  <c r="B72" i="1"/>
  <c r="H72" i="1" s="1"/>
  <c r="C71" i="1"/>
  <c r="F69" i="1"/>
  <c r="G69" i="1" s="1"/>
  <c r="F70" i="1" l="1"/>
  <c r="G70" i="1" s="1"/>
  <c r="J70" i="1" s="1"/>
  <c r="J69" i="1"/>
  <c r="I69" i="1"/>
  <c r="E71" i="1"/>
  <c r="D71" i="1"/>
  <c r="B73" i="1"/>
  <c r="H73" i="1" s="1"/>
  <c r="C72" i="1"/>
  <c r="I70" i="1" l="1"/>
  <c r="E72" i="1"/>
  <c r="D72" i="1"/>
  <c r="B74" i="1"/>
  <c r="H74" i="1" s="1"/>
  <c r="C73" i="1"/>
  <c r="F71" i="1"/>
  <c r="G71" i="1" s="1"/>
  <c r="J71" i="1" l="1"/>
  <c r="I71" i="1"/>
  <c r="E73" i="1"/>
  <c r="D73" i="1"/>
  <c r="B75" i="1"/>
  <c r="H75" i="1" s="1"/>
  <c r="C74" i="1"/>
  <c r="F72" i="1"/>
  <c r="G72" i="1" s="1"/>
  <c r="J72" i="1" l="1"/>
  <c r="I72" i="1"/>
  <c r="F73" i="1"/>
  <c r="G73" i="1" s="1"/>
  <c r="D74" i="1"/>
  <c r="E74" i="1"/>
  <c r="B76" i="1"/>
  <c r="H76" i="1" s="1"/>
  <c r="C75" i="1"/>
  <c r="F74" i="1" l="1"/>
  <c r="G74" i="1" s="1"/>
  <c r="J73" i="1"/>
  <c r="I73" i="1"/>
  <c r="B77" i="1"/>
  <c r="H77" i="1" s="1"/>
  <c r="C76" i="1"/>
  <c r="E75" i="1"/>
  <c r="D75" i="1"/>
  <c r="J74" i="1" l="1"/>
  <c r="I74" i="1"/>
  <c r="B78" i="1"/>
  <c r="H78" i="1" s="1"/>
  <c r="C77" i="1"/>
  <c r="F75" i="1"/>
  <c r="G75" i="1" s="1"/>
  <c r="E76" i="1"/>
  <c r="D76" i="1"/>
  <c r="J75" i="1" l="1"/>
  <c r="I75" i="1"/>
  <c r="B79" i="1"/>
  <c r="H79" i="1" s="1"/>
  <c r="C78" i="1"/>
  <c r="F76" i="1"/>
  <c r="G76" i="1" s="1"/>
  <c r="D77" i="1"/>
  <c r="E77" i="1"/>
  <c r="F77" i="1" l="1"/>
  <c r="G77" i="1" s="1"/>
  <c r="J77" i="1" s="1"/>
  <c r="J76" i="1"/>
  <c r="I76" i="1"/>
  <c r="B80" i="1"/>
  <c r="H80" i="1" s="1"/>
  <c r="C79" i="1"/>
  <c r="D78" i="1"/>
  <c r="E78" i="1"/>
  <c r="I77" i="1" l="1"/>
  <c r="F78" i="1"/>
  <c r="G78" i="1" s="1"/>
  <c r="J78" i="1" s="1"/>
  <c r="E79" i="1"/>
  <c r="D79" i="1"/>
  <c r="B81" i="1"/>
  <c r="H81" i="1" s="1"/>
  <c r="C80" i="1"/>
  <c r="I78" i="1" l="1"/>
  <c r="F79" i="1"/>
  <c r="E80" i="1"/>
  <c r="D80" i="1"/>
  <c r="B82" i="1"/>
  <c r="H82" i="1" s="1"/>
  <c r="C81" i="1"/>
  <c r="G79" i="1" l="1"/>
  <c r="J79" i="1" s="1"/>
  <c r="I79" i="1"/>
  <c r="B83" i="1"/>
  <c r="H83" i="1" s="1"/>
  <c r="C82" i="1"/>
  <c r="E81" i="1"/>
  <c r="D81" i="1"/>
  <c r="F80" i="1"/>
  <c r="G80" i="1" s="1"/>
  <c r="F81" i="1" l="1"/>
  <c r="J80" i="1"/>
  <c r="I80" i="1"/>
  <c r="D82" i="1"/>
  <c r="E82" i="1"/>
  <c r="B84" i="1"/>
  <c r="H84" i="1" s="1"/>
  <c r="C83" i="1"/>
  <c r="F82" i="1" l="1"/>
  <c r="G82" i="1" s="1"/>
  <c r="J82" i="1" s="1"/>
  <c r="G81" i="1"/>
  <c r="J81" i="1" s="1"/>
  <c r="I81" i="1"/>
  <c r="B85" i="1"/>
  <c r="H85" i="1" s="1"/>
  <c r="C84" i="1"/>
  <c r="E83" i="1"/>
  <c r="D83" i="1"/>
  <c r="I82" i="1" l="1"/>
  <c r="F83" i="1"/>
  <c r="G83" i="1" s="1"/>
  <c r="D84" i="1"/>
  <c r="E84" i="1"/>
  <c r="B86" i="1"/>
  <c r="H86" i="1" s="1"/>
  <c r="C85" i="1"/>
  <c r="F84" i="1" l="1"/>
  <c r="J83" i="1"/>
  <c r="I83" i="1"/>
  <c r="D85" i="1"/>
  <c r="E85" i="1"/>
  <c r="B87" i="1"/>
  <c r="H87" i="1" s="1"/>
  <c r="C86" i="1"/>
  <c r="F85" i="1" l="1"/>
  <c r="G85" i="1" s="1"/>
  <c r="J85" i="1" s="1"/>
  <c r="G84" i="1"/>
  <c r="J84" i="1" s="1"/>
  <c r="I84" i="1"/>
  <c r="D86" i="1"/>
  <c r="E86" i="1"/>
  <c r="B88" i="1"/>
  <c r="H88" i="1" s="1"/>
  <c r="C87" i="1"/>
  <c r="I85" i="1" l="1"/>
  <c r="F86" i="1"/>
  <c r="B89" i="1"/>
  <c r="H89" i="1" s="1"/>
  <c r="C88" i="1"/>
  <c r="E87" i="1"/>
  <c r="D87" i="1"/>
  <c r="G86" i="1" l="1"/>
  <c r="J86" i="1" s="1"/>
  <c r="I86" i="1"/>
  <c r="F87" i="1"/>
  <c r="G87" i="1" s="1"/>
  <c r="E88" i="1"/>
  <c r="D88" i="1"/>
  <c r="B90" i="1"/>
  <c r="H90" i="1" s="1"/>
  <c r="C89" i="1"/>
  <c r="J87" i="1" l="1"/>
  <c r="I87" i="1"/>
  <c r="D89" i="1"/>
  <c r="E89" i="1"/>
  <c r="B91" i="1"/>
  <c r="H91" i="1" s="1"/>
  <c r="C90" i="1"/>
  <c r="F88" i="1"/>
  <c r="G88" i="1" s="1"/>
  <c r="F89" i="1" l="1"/>
  <c r="G89" i="1" s="1"/>
  <c r="J89" i="1" s="1"/>
  <c r="J88" i="1"/>
  <c r="I88" i="1"/>
  <c r="E90" i="1"/>
  <c r="D90" i="1"/>
  <c r="B92" i="1"/>
  <c r="H92" i="1" s="1"/>
  <c r="C91" i="1"/>
  <c r="I89" i="1" l="1"/>
  <c r="F90" i="1"/>
  <c r="G90" i="1" s="1"/>
  <c r="E91" i="1"/>
  <c r="D91" i="1"/>
  <c r="B93" i="1"/>
  <c r="H93" i="1" s="1"/>
  <c r="C92" i="1"/>
  <c r="F91" i="1" l="1"/>
  <c r="G91" i="1" s="1"/>
  <c r="J90" i="1"/>
  <c r="I90" i="1"/>
  <c r="E92" i="1"/>
  <c r="D92" i="1"/>
  <c r="B94" i="1"/>
  <c r="H94" i="1" s="1"/>
  <c r="C93" i="1"/>
  <c r="J91" i="1" l="1"/>
  <c r="I91" i="1"/>
  <c r="F92" i="1"/>
  <c r="G92" i="1" s="1"/>
  <c r="D93" i="1"/>
  <c r="E93" i="1"/>
  <c r="B95" i="1"/>
  <c r="H95" i="1" s="1"/>
  <c r="C94" i="1"/>
  <c r="J92" i="1" l="1"/>
  <c r="I92" i="1"/>
  <c r="D94" i="1"/>
  <c r="E94" i="1"/>
  <c r="B96" i="1"/>
  <c r="H96" i="1" s="1"/>
  <c r="C95" i="1"/>
  <c r="F93" i="1"/>
  <c r="G93" i="1" s="1"/>
  <c r="F94" i="1" l="1"/>
  <c r="J93" i="1"/>
  <c r="I93" i="1"/>
  <c r="E95" i="1"/>
  <c r="D95" i="1"/>
  <c r="B97" i="1"/>
  <c r="H97" i="1" s="1"/>
  <c r="C96" i="1"/>
  <c r="G94" i="1" l="1"/>
  <c r="J94" i="1" s="1"/>
  <c r="I94" i="1"/>
  <c r="E96" i="1"/>
  <c r="D96" i="1"/>
  <c r="B98" i="1"/>
  <c r="H98" i="1" s="1"/>
  <c r="C97" i="1"/>
  <c r="F95" i="1"/>
  <c r="G95" i="1" s="1"/>
  <c r="J95" i="1" l="1"/>
  <c r="I95" i="1"/>
  <c r="F96" i="1"/>
  <c r="G96" i="1" s="1"/>
  <c r="E97" i="1"/>
  <c r="D97" i="1"/>
  <c r="B99" i="1"/>
  <c r="H99" i="1" s="1"/>
  <c r="C98" i="1"/>
  <c r="J96" i="1" l="1"/>
  <c r="I96" i="1"/>
  <c r="B100" i="1"/>
  <c r="H100" i="1" s="1"/>
  <c r="C99" i="1"/>
  <c r="E98" i="1"/>
  <c r="D98" i="1"/>
  <c r="F97" i="1"/>
  <c r="G97" i="1" s="1"/>
  <c r="J97" i="1" l="1"/>
  <c r="I97" i="1"/>
  <c r="F98" i="1"/>
  <c r="G98" i="1" s="1"/>
  <c r="D99" i="1"/>
  <c r="E99" i="1"/>
  <c r="B101" i="1"/>
  <c r="H101" i="1" s="1"/>
  <c r="C100" i="1"/>
  <c r="F99" i="1" l="1"/>
  <c r="G99" i="1" s="1"/>
  <c r="J99" i="1" s="1"/>
  <c r="J98" i="1"/>
  <c r="I98" i="1"/>
  <c r="E100" i="1"/>
  <c r="D100" i="1"/>
  <c r="B102" i="1"/>
  <c r="H102" i="1" s="1"/>
  <c r="C101" i="1"/>
  <c r="I99" i="1" l="1"/>
  <c r="D101" i="1"/>
  <c r="E101" i="1"/>
  <c r="B103" i="1"/>
  <c r="H103" i="1" s="1"/>
  <c r="C102" i="1"/>
  <c r="F100" i="1"/>
  <c r="G100" i="1" s="1"/>
  <c r="F101" i="1" l="1"/>
  <c r="J100" i="1"/>
  <c r="I100" i="1"/>
  <c r="D102" i="1"/>
  <c r="E102" i="1"/>
  <c r="C103" i="1"/>
  <c r="B104" i="1"/>
  <c r="H104" i="1" s="1"/>
  <c r="G101" i="1" l="1"/>
  <c r="J101" i="1" s="1"/>
  <c r="I101" i="1"/>
  <c r="F102" i="1"/>
  <c r="G102" i="1" s="1"/>
  <c r="B105" i="1"/>
  <c r="H105" i="1" s="1"/>
  <c r="C104" i="1"/>
  <c r="E103" i="1"/>
  <c r="D103" i="1"/>
  <c r="J102" i="1" l="1"/>
  <c r="I102" i="1"/>
  <c r="F103" i="1"/>
  <c r="G103" i="1" s="1"/>
  <c r="E104" i="1"/>
  <c r="D104" i="1"/>
  <c r="B106" i="1"/>
  <c r="H106" i="1" s="1"/>
  <c r="C105" i="1"/>
  <c r="J103" i="1" l="1"/>
  <c r="I103" i="1"/>
  <c r="F104" i="1"/>
  <c r="G104" i="1" s="1"/>
  <c r="E105" i="1"/>
  <c r="D105" i="1"/>
  <c r="B107" i="1"/>
  <c r="H107" i="1" s="1"/>
  <c r="C106" i="1"/>
  <c r="J104" i="1" l="1"/>
  <c r="I104" i="1"/>
  <c r="B108" i="1"/>
  <c r="H108" i="1" s="1"/>
  <c r="C107" i="1"/>
  <c r="F105" i="1"/>
  <c r="G105" i="1" s="1"/>
  <c r="D106" i="1"/>
  <c r="E106" i="1"/>
  <c r="F106" i="1" l="1"/>
  <c r="J105" i="1"/>
  <c r="I105" i="1"/>
  <c r="E107" i="1"/>
  <c r="D107" i="1"/>
  <c r="C108" i="1"/>
  <c r="B109" i="1"/>
  <c r="H109" i="1" s="1"/>
  <c r="G106" i="1" l="1"/>
  <c r="J106" i="1" s="1"/>
  <c r="I106" i="1"/>
  <c r="F107" i="1"/>
  <c r="G107" i="1" s="1"/>
  <c r="B110" i="1"/>
  <c r="H110" i="1" s="1"/>
  <c r="C109" i="1"/>
  <c r="E108" i="1"/>
  <c r="D108" i="1"/>
  <c r="F108" i="1" l="1"/>
  <c r="G108" i="1" s="1"/>
  <c r="J107" i="1"/>
  <c r="I107" i="1"/>
  <c r="D109" i="1"/>
  <c r="E109" i="1"/>
  <c r="F109" i="1" s="1"/>
  <c r="G109" i="1" s="1"/>
  <c r="C110" i="1"/>
  <c r="B111" i="1"/>
  <c r="J108" i="1" l="1"/>
  <c r="I108" i="1"/>
  <c r="C111" i="1"/>
  <c r="E111" i="1" s="1"/>
  <c r="H111" i="1"/>
  <c r="J109" i="1"/>
  <c r="I109" i="1"/>
  <c r="D110" i="1"/>
  <c r="E110" i="1"/>
  <c r="F110" i="1" l="1"/>
  <c r="G110" i="1" s="1"/>
  <c r="J110" i="1" s="1"/>
  <c r="D111" i="1"/>
  <c r="F111" i="1" s="1"/>
  <c r="G111" i="1" s="1"/>
  <c r="I110" i="1" l="1"/>
  <c r="J111" i="1"/>
  <c r="I111" i="1"/>
</calcChain>
</file>

<file path=xl/sharedStrings.xml><?xml version="1.0" encoding="utf-8"?>
<sst xmlns="http://schemas.openxmlformats.org/spreadsheetml/2006/main" count="106" uniqueCount="74">
  <si>
    <t>Aspect Ratio</t>
  </si>
  <si>
    <t>Taper Ratio</t>
  </si>
  <si>
    <t>Fin Geometry</t>
  </si>
  <si>
    <t>Fin Material</t>
  </si>
  <si>
    <t xml:space="preserve">Elastic Modulus </t>
  </si>
  <si>
    <t>Poisson's Ratio</t>
  </si>
  <si>
    <t>psi</t>
  </si>
  <si>
    <t>in</t>
  </si>
  <si>
    <t>in^2</t>
  </si>
  <si>
    <t>ft</t>
  </si>
  <si>
    <t>f</t>
  </si>
  <si>
    <t>f/s</t>
  </si>
  <si>
    <t>Thickness</t>
  </si>
  <si>
    <t>Fin Area</t>
  </si>
  <si>
    <t>Speed of Sound</t>
  </si>
  <si>
    <t>Fin Height</t>
  </si>
  <si>
    <t>Root Cord Length</t>
  </si>
  <si>
    <t>Tip Cord Length</t>
  </si>
  <si>
    <t>Shear Modulus</t>
  </si>
  <si>
    <t>Maximum Safe Velocity:</t>
  </si>
  <si>
    <t>Version</t>
  </si>
  <si>
    <t>Release Date</t>
  </si>
  <si>
    <t>Release Notes</t>
  </si>
  <si>
    <t>Author</t>
  </si>
  <si>
    <t>Initial Release</t>
  </si>
  <si>
    <t>A. Kuehn</t>
  </si>
  <si>
    <t>Elastic Modulus</t>
  </si>
  <si>
    <t>PETG</t>
  </si>
  <si>
    <t xml:space="preserve">6061-T6 </t>
  </si>
  <si>
    <t>PAHT-CF</t>
  </si>
  <si>
    <t>Fin Sweep</t>
  </si>
  <si>
    <t>Denominator Constant</t>
  </si>
  <si>
    <t>Thickness Ratio</t>
  </si>
  <si>
    <t>X</t>
  </si>
  <si>
    <t>PETG-CF</t>
  </si>
  <si>
    <t>Elastic Modulus X-Y</t>
  </si>
  <si>
    <t>Elastic Modulus Z</t>
  </si>
  <si>
    <t>Flutter Boundary Velocity</t>
  </si>
  <si>
    <t>Temperature (f)</t>
  </si>
  <si>
    <t>Air Pressure (psi)</t>
  </si>
  <si>
    <t>Speed of Sound (ft/s)</t>
  </si>
  <si>
    <t>Flutter Boundary Velocity (ft/s)</t>
  </si>
  <si>
    <t xml:space="preserve">Safe Velocity (ft/s) </t>
  </si>
  <si>
    <t>Flutter Boundary Velocity (m/s)</t>
  </si>
  <si>
    <t>Altitude (m)</t>
  </si>
  <si>
    <t xml:space="preserve">Safe Velocity (m/s) </t>
  </si>
  <si>
    <t>Single Point Output &amp; FoS</t>
  </si>
  <si>
    <t xml:space="preserve">Antipicated Environment </t>
  </si>
  <si>
    <t xml:space="preserve">Centroid calculation corrected. </t>
  </si>
  <si>
    <t>Predicted Altitude (AGL) at Max Velocity</t>
  </si>
  <si>
    <t xml:space="preserve">Air Pressure at Max Velocity </t>
  </si>
  <si>
    <t xml:space="preserve">Launch Site Density Altitude </t>
  </si>
  <si>
    <t>Predicted Density Altitude at Max Velocity</t>
  </si>
  <si>
    <t>ft/s</t>
  </si>
  <si>
    <t>Altitude (ASL) (ft)</t>
  </si>
  <si>
    <t xml:space="preserve">Actual Temperature at Max Velocity </t>
  </si>
  <si>
    <t>1. Centroid of a trapezoidal fin</t>
  </si>
  <si>
    <t>2. Distance of the fin center of
 mass behind fin quarter-chord, expressed as
a dimensionless fraction of the full chord</t>
  </si>
  <si>
    <t>3. 1.5X FoS recommended, but can be changed if desired</t>
  </si>
  <si>
    <t>4. For standard atmospheric model, leave launch site altitude set to 0ft and launch site temp to 59 deg; when changed density altitude calculation is utilized</t>
  </si>
  <si>
    <t>5. To enter a known shear modulus, over-ride the calculated value</t>
  </si>
  <si>
    <t>Added density altitude calculation to compensate for launch site specific conditions, numbered references/note markers, clarified altitudes frame of reference, added table of approximate shear modulus values from John K Bennet's article in Apogee Newsletter #615</t>
  </si>
  <si>
    <t>Approximate Shear Moduli of Common Materials</t>
  </si>
  <si>
    <t>Material</t>
  </si>
  <si>
    <t>Balsa Wood</t>
  </si>
  <si>
    <t>Birch Aircraft Plywood</t>
  </si>
  <si>
    <t>G10 &amp; G12 Fiberglass Laminate</t>
  </si>
  <si>
    <r>
      <t xml:space="preserve">Shear Modulus </t>
    </r>
    <r>
      <rPr>
        <vertAlign val="superscript"/>
        <sz val="11"/>
        <color rgb="FFFF0000"/>
        <rFont val="Calibri"/>
        <family val="2"/>
        <scheme val="minor"/>
      </rPr>
      <t>5</t>
    </r>
  </si>
  <si>
    <r>
      <t xml:space="preserve">Centroid Distance </t>
    </r>
    <r>
      <rPr>
        <vertAlign val="superscript"/>
        <sz val="11"/>
        <color rgb="FFFF0000"/>
        <rFont val="Calibri"/>
        <family val="2"/>
        <scheme val="minor"/>
      </rPr>
      <t>1</t>
    </r>
  </si>
  <si>
    <r>
      <t xml:space="preserve">ԑ </t>
    </r>
    <r>
      <rPr>
        <vertAlign val="superscript"/>
        <sz val="11"/>
        <color rgb="FFFF0000"/>
        <rFont val="Calibri"/>
        <family val="2"/>
        <scheme val="minor"/>
      </rPr>
      <t>2</t>
    </r>
  </si>
  <si>
    <r>
      <t xml:space="preserve">Desired Factor of Safety 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</si>
  <si>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 xml:space="preserve">Launch Site Temperature </t>
    </r>
    <r>
      <rPr>
        <vertAlign val="superscript"/>
        <sz val="11"/>
        <color rgb="FFFF0000"/>
        <rFont val="Calibri"/>
        <family val="2"/>
        <scheme val="minor"/>
      </rPr>
      <t>4</t>
    </r>
  </si>
  <si>
    <r>
      <t xml:space="preserve">Launch Site Altitude (ASL) </t>
    </r>
    <r>
      <rPr>
        <vertAlign val="superscript"/>
        <sz val="11"/>
        <color rgb="FFFF0000"/>
        <rFont val="Calibri"/>
        <family val="2"/>
        <scheme val="minor"/>
      </rPr>
      <t>4</t>
    </r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</si>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</sst>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rgb="FF7030A0"/>
      <name val="Bahnschrift Light"/>
      <family val="2"/>
    </font>
    <font>
      <sz val="16"/>
      <color rgb="FF7030A0"/>
      <name val="Bahnschrift Light"/>
      <family val="2"/>
    </font>
    <font>
      <b/>
      <sz val="11"/>
      <color rgb="FF7030A0"/>
      <name val="Bahnschrift"/>
      <family val="2"/>
    </font>
    <font>
      <vertAlign val="superscript"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6E1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/>
    <xf numFmtId="3" fontId="8" fillId="3" borderId="1" xfId="0" applyNumberFormat="1" applyFont="1" applyFill="1" applyBorder="1"/>
    <xf numFmtId="0" fontId="8" fillId="0" borderId="4" xfId="0" applyFont="1" applyBorder="1"/>
    <xf numFmtId="164" fontId="8" fillId="4" borderId="1" xfId="0" applyNumberFormat="1" applyFont="1" applyFill="1" applyBorder="1"/>
    <xf numFmtId="165" fontId="8" fillId="4" borderId="1" xfId="0" applyNumberFormat="1" applyFont="1" applyFill="1" applyBorder="1"/>
    <xf numFmtId="164" fontId="8" fillId="3" borderId="1" xfId="0" applyNumberFormat="1" applyFont="1" applyFill="1" applyBorder="1"/>
    <xf numFmtId="0" fontId="8" fillId="0" borderId="0" xfId="0" applyFont="1" applyAlignment="1">
      <alignment horizontal="center"/>
    </xf>
    <xf numFmtId="3" fontId="8" fillId="3" borderId="1" xfId="0" applyNumberFormat="1" applyFont="1" applyFill="1" applyBorder="1" applyAlignment="1">
      <alignment horizontal="right"/>
    </xf>
    <xf numFmtId="11" fontId="8" fillId="0" borderId="0" xfId="0" applyNumberFormat="1" applyFont="1"/>
    <xf numFmtId="9" fontId="8" fillId="2" borderId="0" xfId="0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3" fontId="8" fillId="3" borderId="2" xfId="0" applyNumberFormat="1" applyFont="1" applyFill="1" applyBorder="1" applyAlignment="1">
      <alignment horizontal="right" vertical="center"/>
    </xf>
    <xf numFmtId="0" fontId="4" fillId="0" borderId="0" xfId="1"/>
    <xf numFmtId="164" fontId="4" fillId="0" borderId="1" xfId="1" applyNumberFormat="1" applyBorder="1" applyAlignment="1">
      <alignment horizontal="center"/>
    </xf>
    <xf numFmtId="14" fontId="4" fillId="0" borderId="1" xfId="1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" vertical="center"/>
    </xf>
    <xf numFmtId="14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3" fontId="7" fillId="0" borderId="1" xfId="0" applyNumberFormat="1" applyFont="1" applyBorder="1"/>
    <xf numFmtId="0" fontId="7" fillId="0" borderId="1" xfId="0" applyFont="1" applyBorder="1"/>
    <xf numFmtId="4" fontId="8" fillId="3" borderId="1" xfId="0" applyNumberFormat="1" applyFont="1" applyFill="1" applyBorder="1" applyAlignment="1">
      <alignment horizontal="right"/>
    </xf>
    <xf numFmtId="2" fontId="7" fillId="0" borderId="1" xfId="0" applyNumberFormat="1" applyFont="1" applyBorder="1"/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4" fontId="10" fillId="5" borderId="3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165" fontId="10" fillId="5" borderId="3" xfId="0" applyNumberFormat="1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164" fontId="8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3" fontId="10" fillId="0" borderId="1" xfId="0" applyNumberFormat="1" applyFont="1" applyBorder="1"/>
    <xf numFmtId="0" fontId="7" fillId="0" borderId="0" xfId="0" applyFont="1" applyAlignment="1"/>
    <xf numFmtId="0" fontId="1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2">
    <cellStyle name="Normal" xfId="0" builtinId="0"/>
    <cellStyle name="Normal 2" xfId="1" xr:uid="{C20FE7A3-6DAA-46B8-921A-D973E8DF131E}"/>
  </cellStyles>
  <dxfs count="0"/>
  <tableStyles count="0" defaultTableStyle="TableStyleMedium2" defaultPivotStyle="PivotStyleLight16"/>
  <colors>
    <mruColors>
      <color rgb="FFF6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/>
              <a:t>Altitude (ASL) vs. Flutter Boundary Velocity (Imperial)</a:t>
            </a:r>
          </a:p>
        </c:rich>
      </c:tx>
      <c:layout>
        <c:manualLayout>
          <c:xMode val="edge"/>
          <c:yMode val="edge"/>
          <c:x val="0.17172946848411319"/>
          <c:y val="2.3954925154903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74546922347934"/>
          <c:y val="0.11956802063185042"/>
          <c:w val="0.79425282649475637"/>
          <c:h val="0.6854543438919449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Flutter!$F$38</c:f>
              <c:strCache>
                <c:ptCount val="1"/>
                <c:pt idx="0">
                  <c:v>Flutter Boundary Velocity (ft/s)</c:v>
                </c:pt>
              </c:strCache>
            </c:strRef>
          </c:tx>
          <c:spPr>
            <a:ln w="9525" cap="rnd">
              <a:solidFill>
                <a:srgbClr val="7030A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Flutter!$B$39:$B$111</c:f>
              <c:numCache>
                <c:formatCode>#,##0</c:formatCode>
                <c:ptCount val="73"/>
                <c:pt idx="0">
                  <c:v>-1.7999999997186933E-4</c:v>
                </c:pt>
                <c:pt idx="1">
                  <c:v>499.99982</c:v>
                </c:pt>
                <c:pt idx="2">
                  <c:v>999.99982</c:v>
                </c:pt>
                <c:pt idx="3">
                  <c:v>1499.99982</c:v>
                </c:pt>
                <c:pt idx="4">
                  <c:v>1999.99982</c:v>
                </c:pt>
                <c:pt idx="5">
                  <c:v>2499.99982</c:v>
                </c:pt>
                <c:pt idx="6">
                  <c:v>2999.99982</c:v>
                </c:pt>
                <c:pt idx="7">
                  <c:v>3499.99982</c:v>
                </c:pt>
                <c:pt idx="8">
                  <c:v>3999.99982</c:v>
                </c:pt>
                <c:pt idx="9">
                  <c:v>4499.99982</c:v>
                </c:pt>
                <c:pt idx="10">
                  <c:v>4999.99982</c:v>
                </c:pt>
                <c:pt idx="11">
                  <c:v>5499.99982</c:v>
                </c:pt>
                <c:pt idx="12">
                  <c:v>5999.99982</c:v>
                </c:pt>
                <c:pt idx="13">
                  <c:v>6499.99982</c:v>
                </c:pt>
                <c:pt idx="14">
                  <c:v>6999.99982</c:v>
                </c:pt>
                <c:pt idx="15">
                  <c:v>7499.99982</c:v>
                </c:pt>
                <c:pt idx="16">
                  <c:v>7999.99982</c:v>
                </c:pt>
                <c:pt idx="17">
                  <c:v>8499.9998200000009</c:v>
                </c:pt>
                <c:pt idx="18">
                  <c:v>8999.9998200000009</c:v>
                </c:pt>
                <c:pt idx="19">
                  <c:v>9499.9998200000009</c:v>
                </c:pt>
                <c:pt idx="20">
                  <c:v>9999.9998200000009</c:v>
                </c:pt>
                <c:pt idx="21">
                  <c:v>10499.999820000001</c:v>
                </c:pt>
                <c:pt idx="22">
                  <c:v>10999.999820000001</c:v>
                </c:pt>
                <c:pt idx="23">
                  <c:v>11499.999820000001</c:v>
                </c:pt>
                <c:pt idx="24">
                  <c:v>11999.999820000001</c:v>
                </c:pt>
                <c:pt idx="25">
                  <c:v>12499.999820000001</c:v>
                </c:pt>
                <c:pt idx="26">
                  <c:v>12999.999820000001</c:v>
                </c:pt>
                <c:pt idx="27">
                  <c:v>13499.999820000001</c:v>
                </c:pt>
                <c:pt idx="28">
                  <c:v>13999.999820000001</c:v>
                </c:pt>
                <c:pt idx="29">
                  <c:v>14499.999820000001</c:v>
                </c:pt>
                <c:pt idx="30">
                  <c:v>14999.999820000001</c:v>
                </c:pt>
                <c:pt idx="31">
                  <c:v>15499.999820000001</c:v>
                </c:pt>
                <c:pt idx="32">
                  <c:v>15999.999820000001</c:v>
                </c:pt>
                <c:pt idx="33">
                  <c:v>16499.999820000001</c:v>
                </c:pt>
                <c:pt idx="34">
                  <c:v>16999.999820000001</c:v>
                </c:pt>
                <c:pt idx="35">
                  <c:v>17499.999820000001</c:v>
                </c:pt>
                <c:pt idx="36">
                  <c:v>17999.999820000001</c:v>
                </c:pt>
                <c:pt idx="37">
                  <c:v>18499.999820000001</c:v>
                </c:pt>
                <c:pt idx="38">
                  <c:v>18999.999820000001</c:v>
                </c:pt>
                <c:pt idx="39">
                  <c:v>19499.999820000001</c:v>
                </c:pt>
                <c:pt idx="40">
                  <c:v>19999.999820000001</c:v>
                </c:pt>
                <c:pt idx="41">
                  <c:v>20499.999820000001</c:v>
                </c:pt>
                <c:pt idx="42">
                  <c:v>20999.999820000001</c:v>
                </c:pt>
                <c:pt idx="43">
                  <c:v>21499.999820000001</c:v>
                </c:pt>
                <c:pt idx="44">
                  <c:v>21999.999820000001</c:v>
                </c:pt>
                <c:pt idx="45">
                  <c:v>22499.999820000001</c:v>
                </c:pt>
                <c:pt idx="46">
                  <c:v>22999.999820000001</c:v>
                </c:pt>
                <c:pt idx="47">
                  <c:v>23499.999820000001</c:v>
                </c:pt>
                <c:pt idx="48">
                  <c:v>23999.999820000001</c:v>
                </c:pt>
                <c:pt idx="49">
                  <c:v>24499.999820000001</c:v>
                </c:pt>
                <c:pt idx="50">
                  <c:v>24999.999820000001</c:v>
                </c:pt>
                <c:pt idx="51">
                  <c:v>25499.999820000001</c:v>
                </c:pt>
                <c:pt idx="52">
                  <c:v>25999.999820000001</c:v>
                </c:pt>
                <c:pt idx="53">
                  <c:v>26499.999820000001</c:v>
                </c:pt>
                <c:pt idx="54">
                  <c:v>26999.999820000001</c:v>
                </c:pt>
                <c:pt idx="55">
                  <c:v>27499.999820000001</c:v>
                </c:pt>
                <c:pt idx="56">
                  <c:v>27999.999820000001</c:v>
                </c:pt>
                <c:pt idx="57">
                  <c:v>28499.999820000001</c:v>
                </c:pt>
                <c:pt idx="58">
                  <c:v>28999.999820000001</c:v>
                </c:pt>
                <c:pt idx="59">
                  <c:v>29499.999820000001</c:v>
                </c:pt>
                <c:pt idx="60">
                  <c:v>29999.999820000001</c:v>
                </c:pt>
                <c:pt idx="61">
                  <c:v>30499.999820000001</c:v>
                </c:pt>
                <c:pt idx="62">
                  <c:v>30999.999820000001</c:v>
                </c:pt>
                <c:pt idx="63">
                  <c:v>31499.999820000001</c:v>
                </c:pt>
                <c:pt idx="64">
                  <c:v>31999.999820000001</c:v>
                </c:pt>
                <c:pt idx="65">
                  <c:v>32499.999820000001</c:v>
                </c:pt>
                <c:pt idx="66">
                  <c:v>32999.999819999997</c:v>
                </c:pt>
                <c:pt idx="67">
                  <c:v>33499.999819999997</c:v>
                </c:pt>
                <c:pt idx="68">
                  <c:v>33999.999819999997</c:v>
                </c:pt>
                <c:pt idx="69">
                  <c:v>34499.999819999997</c:v>
                </c:pt>
                <c:pt idx="70">
                  <c:v>34999.999819999997</c:v>
                </c:pt>
                <c:pt idx="71">
                  <c:v>35499.999819999997</c:v>
                </c:pt>
                <c:pt idx="72">
                  <c:v>35999.999819999997</c:v>
                </c:pt>
              </c:numCache>
            </c:numRef>
          </c:xVal>
          <c:yVal>
            <c:numRef>
              <c:f>Flutter!$F$39:$F$111</c:f>
              <c:numCache>
                <c:formatCode>#,##0</c:formatCode>
                <c:ptCount val="73"/>
                <c:pt idx="0">
                  <c:v>1865.001771129648</c:v>
                </c:pt>
                <c:pt idx="1">
                  <c:v>1878.6963787552959</c:v>
                </c:pt>
                <c:pt idx="2">
                  <c:v>1892.5393118526656</c:v>
                </c:pt>
                <c:pt idx="3">
                  <c:v>1906.5326978783469</c:v>
                </c:pt>
                <c:pt idx="4">
                  <c:v>1920.6787023275872</c:v>
                </c:pt>
                <c:pt idx="5">
                  <c:v>1934.9795295498841</c:v>
                </c:pt>
                <c:pt idx="6">
                  <c:v>1949.4374235849998</c:v>
                </c:pt>
                <c:pt idx="7">
                  <c:v>1964.0546690199658</c:v>
                </c:pt>
                <c:pt idx="8">
                  <c:v>1978.8335918676962</c:v>
                </c:pt>
                <c:pt idx="9">
                  <c:v>1993.77656046782</c:v>
                </c:pt>
                <c:pt idx="10">
                  <c:v>2008.8859864103829</c:v>
                </c:pt>
                <c:pt idx="11">
                  <c:v>2024.1643254830749</c:v>
                </c:pt>
                <c:pt idx="12">
                  <c:v>2039.6140786426806</c:v>
                </c:pt>
                <c:pt idx="13">
                  <c:v>2055.237793011459</c:v>
                </c:pt>
                <c:pt idx="14">
                  <c:v>2071.0380628991675</c:v>
                </c:pt>
                <c:pt idx="15">
                  <c:v>2087.0175308515154</c:v>
                </c:pt>
                <c:pt idx="16">
                  <c:v>2103.178888725799</c:v>
                </c:pt>
                <c:pt idx="17">
                  <c:v>2119.5248787945516</c:v>
                </c:pt>
                <c:pt idx="18">
                  <c:v>2136.0582948780202</c:v>
                </c:pt>
                <c:pt idx="19">
                  <c:v>2152.781983506346</c:v>
                </c:pt>
                <c:pt idx="20">
                  <c:v>2169.6988451123361</c:v>
                </c:pt>
                <c:pt idx="21">
                  <c:v>2186.8118352557422</c:v>
                </c:pt>
                <c:pt idx="22">
                  <c:v>2204.1239658800132</c:v>
                </c:pt>
                <c:pt idx="23">
                  <c:v>2221.638306602486</c:v>
                </c:pt>
                <c:pt idx="24">
                  <c:v>2239.3579860390582</c:v>
                </c:pt>
                <c:pt idx="25">
                  <c:v>2257.2861931643724</c:v>
                </c:pt>
                <c:pt idx="26">
                  <c:v>2275.4261787086257</c:v>
                </c:pt>
                <c:pt idx="27">
                  <c:v>2293.7812565921081</c:v>
                </c:pt>
                <c:pt idx="28">
                  <c:v>2312.3548053986642</c:v>
                </c:pt>
                <c:pt idx="29">
                  <c:v>2331.1502698892559</c:v>
                </c:pt>
                <c:pt idx="30">
                  <c:v>2350.1711625569105</c:v>
                </c:pt>
                <c:pt idx="31">
                  <c:v>2369.4210652243114</c:v>
                </c:pt>
                <c:pt idx="32">
                  <c:v>2388.9036306854068</c:v>
                </c:pt>
                <c:pt idx="33">
                  <c:v>2408.6225843923926</c:v>
                </c:pt>
                <c:pt idx="34">
                  <c:v>2428.5817261895331</c:v>
                </c:pt>
                <c:pt idx="35">
                  <c:v>2448.7849320952864</c:v>
                </c:pt>
                <c:pt idx="36">
                  <c:v>2469.2361561342836</c:v>
                </c:pt>
                <c:pt idx="37">
                  <c:v>2489.9394322207636</c:v>
                </c:pt>
                <c:pt idx="38">
                  <c:v>2510.8988760951079</c:v>
                </c:pt>
                <c:pt idx="39">
                  <c:v>2532.1186873152046</c:v>
                </c:pt>
                <c:pt idx="40">
                  <c:v>2553.6031513043863</c:v>
                </c:pt>
                <c:pt idx="41">
                  <c:v>2575.3566414578318</c:v>
                </c:pt>
                <c:pt idx="42">
                  <c:v>2597.38362130929</c:v>
                </c:pt>
                <c:pt idx="43">
                  <c:v>2619.6886467601507</c:v>
                </c:pt>
                <c:pt idx="44">
                  <c:v>2642.2763683728713</c:v>
                </c:pt>
                <c:pt idx="45">
                  <c:v>2665.1515337309315</c:v>
                </c:pt>
                <c:pt idx="46">
                  <c:v>2688.3189898674855</c:v>
                </c:pt>
                <c:pt idx="47">
                  <c:v>2711.7836857650327</c:v>
                </c:pt>
                <c:pt idx="48">
                  <c:v>2735.5506749284609</c:v>
                </c:pt>
                <c:pt idx="49">
                  <c:v>2759.6251180339495</c:v>
                </c:pt>
                <c:pt idx="50">
                  <c:v>2784.0122856562698</c:v>
                </c:pt>
                <c:pt idx="51">
                  <c:v>2808.7175610771651</c:v>
                </c:pt>
                <c:pt idx="52">
                  <c:v>2833.746443177547</c:v>
                </c:pt>
                <c:pt idx="53">
                  <c:v>2859.1045494163905</c:v>
                </c:pt>
                <c:pt idx="54">
                  <c:v>2884.7976188992884</c:v>
                </c:pt>
                <c:pt idx="55">
                  <c:v>2910.8315155397768</c:v>
                </c:pt>
                <c:pt idx="56">
                  <c:v>2937.2122313166128</c:v>
                </c:pt>
                <c:pt idx="57">
                  <c:v>2963.945889630369</c:v>
                </c:pt>
                <c:pt idx="58">
                  <c:v>2991.0387487627918</c:v>
                </c:pt>
                <c:pt idx="59">
                  <c:v>3018.4972054425502</c:v>
                </c:pt>
                <c:pt idx="60">
                  <c:v>3046.3277985210866</c:v>
                </c:pt>
                <c:pt idx="61">
                  <c:v>3074.5372127624983</c:v>
                </c:pt>
                <c:pt idx="62">
                  <c:v>3103.1322827514759</c:v>
                </c:pt>
                <c:pt idx="63">
                  <c:v>3132.119996923539</c:v>
                </c:pt>
                <c:pt idx="64">
                  <c:v>3161.507501721911</c:v>
                </c:pt>
                <c:pt idx="65">
                  <c:v>3191.3021058856293</c:v>
                </c:pt>
                <c:pt idx="66">
                  <c:v>3221.5112848736217</c:v>
                </c:pt>
                <c:pt idx="67">
                  <c:v>3252.142685429671</c:v>
                </c:pt>
                <c:pt idx="68">
                  <c:v>3283.2041302934463</c:v>
                </c:pt>
                <c:pt idx="69">
                  <c:v>3314.7036230629128</c:v>
                </c:pt>
                <c:pt idx="70">
                  <c:v>3346.6493532137101</c:v>
                </c:pt>
                <c:pt idx="71">
                  <c:v>3379.0497012813116</c:v>
                </c:pt>
                <c:pt idx="72">
                  <c:v>3411.9132442120022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6A-4C5A-B760-ACCA47C9E32D}"/>
            </c:ext>
          </c:extLst>
        </c:ser>
        <c:ser>
          <c:idx val="1"/>
          <c:order val="1"/>
          <c:tx>
            <c:strRef>
              <c:f>Flutter!$G$38</c:f>
              <c:strCache>
                <c:ptCount val="1"/>
                <c:pt idx="0">
                  <c:v>Safe Velocity (ft/s) </c:v>
                </c:pt>
              </c:strCache>
            </c:strRef>
          </c:tx>
          <c:spPr>
            <a:ln w="9525" cap="rnd">
              <a:solidFill>
                <a:srgbClr val="00B0F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Flutter!$B$39:$B$111</c:f>
              <c:numCache>
                <c:formatCode>#,##0</c:formatCode>
                <c:ptCount val="73"/>
                <c:pt idx="0">
                  <c:v>-1.7999999997186933E-4</c:v>
                </c:pt>
                <c:pt idx="1">
                  <c:v>499.99982</c:v>
                </c:pt>
                <c:pt idx="2">
                  <c:v>999.99982</c:v>
                </c:pt>
                <c:pt idx="3">
                  <c:v>1499.99982</c:v>
                </c:pt>
                <c:pt idx="4">
                  <c:v>1999.99982</c:v>
                </c:pt>
                <c:pt idx="5">
                  <c:v>2499.99982</c:v>
                </c:pt>
                <c:pt idx="6">
                  <c:v>2999.99982</c:v>
                </c:pt>
                <c:pt idx="7">
                  <c:v>3499.99982</c:v>
                </c:pt>
                <c:pt idx="8">
                  <c:v>3999.99982</c:v>
                </c:pt>
                <c:pt idx="9">
                  <c:v>4499.99982</c:v>
                </c:pt>
                <c:pt idx="10">
                  <c:v>4999.99982</c:v>
                </c:pt>
                <c:pt idx="11">
                  <c:v>5499.99982</c:v>
                </c:pt>
                <c:pt idx="12">
                  <c:v>5999.99982</c:v>
                </c:pt>
                <c:pt idx="13">
                  <c:v>6499.99982</c:v>
                </c:pt>
                <c:pt idx="14">
                  <c:v>6999.99982</c:v>
                </c:pt>
                <c:pt idx="15">
                  <c:v>7499.99982</c:v>
                </c:pt>
                <c:pt idx="16">
                  <c:v>7999.99982</c:v>
                </c:pt>
                <c:pt idx="17">
                  <c:v>8499.9998200000009</c:v>
                </c:pt>
                <c:pt idx="18">
                  <c:v>8999.9998200000009</c:v>
                </c:pt>
                <c:pt idx="19">
                  <c:v>9499.9998200000009</c:v>
                </c:pt>
                <c:pt idx="20">
                  <c:v>9999.9998200000009</c:v>
                </c:pt>
                <c:pt idx="21">
                  <c:v>10499.999820000001</c:v>
                </c:pt>
                <c:pt idx="22">
                  <c:v>10999.999820000001</c:v>
                </c:pt>
                <c:pt idx="23">
                  <c:v>11499.999820000001</c:v>
                </c:pt>
                <c:pt idx="24">
                  <c:v>11999.999820000001</c:v>
                </c:pt>
                <c:pt idx="25">
                  <c:v>12499.999820000001</c:v>
                </c:pt>
                <c:pt idx="26">
                  <c:v>12999.999820000001</c:v>
                </c:pt>
                <c:pt idx="27">
                  <c:v>13499.999820000001</c:v>
                </c:pt>
                <c:pt idx="28">
                  <c:v>13999.999820000001</c:v>
                </c:pt>
                <c:pt idx="29">
                  <c:v>14499.999820000001</c:v>
                </c:pt>
                <c:pt idx="30">
                  <c:v>14999.999820000001</c:v>
                </c:pt>
                <c:pt idx="31">
                  <c:v>15499.999820000001</c:v>
                </c:pt>
                <c:pt idx="32">
                  <c:v>15999.999820000001</c:v>
                </c:pt>
                <c:pt idx="33">
                  <c:v>16499.999820000001</c:v>
                </c:pt>
                <c:pt idx="34">
                  <c:v>16999.999820000001</c:v>
                </c:pt>
                <c:pt idx="35">
                  <c:v>17499.999820000001</c:v>
                </c:pt>
                <c:pt idx="36">
                  <c:v>17999.999820000001</c:v>
                </c:pt>
                <c:pt idx="37">
                  <c:v>18499.999820000001</c:v>
                </c:pt>
                <c:pt idx="38">
                  <c:v>18999.999820000001</c:v>
                </c:pt>
                <c:pt idx="39">
                  <c:v>19499.999820000001</c:v>
                </c:pt>
                <c:pt idx="40">
                  <c:v>19999.999820000001</c:v>
                </c:pt>
                <c:pt idx="41">
                  <c:v>20499.999820000001</c:v>
                </c:pt>
                <c:pt idx="42">
                  <c:v>20999.999820000001</c:v>
                </c:pt>
                <c:pt idx="43">
                  <c:v>21499.999820000001</c:v>
                </c:pt>
                <c:pt idx="44">
                  <c:v>21999.999820000001</c:v>
                </c:pt>
                <c:pt idx="45">
                  <c:v>22499.999820000001</c:v>
                </c:pt>
                <c:pt idx="46">
                  <c:v>22999.999820000001</c:v>
                </c:pt>
                <c:pt idx="47">
                  <c:v>23499.999820000001</c:v>
                </c:pt>
                <c:pt idx="48">
                  <c:v>23999.999820000001</c:v>
                </c:pt>
                <c:pt idx="49">
                  <c:v>24499.999820000001</c:v>
                </c:pt>
                <c:pt idx="50">
                  <c:v>24999.999820000001</c:v>
                </c:pt>
                <c:pt idx="51">
                  <c:v>25499.999820000001</c:v>
                </c:pt>
                <c:pt idx="52">
                  <c:v>25999.999820000001</c:v>
                </c:pt>
                <c:pt idx="53">
                  <c:v>26499.999820000001</c:v>
                </c:pt>
                <c:pt idx="54">
                  <c:v>26999.999820000001</c:v>
                </c:pt>
                <c:pt idx="55">
                  <c:v>27499.999820000001</c:v>
                </c:pt>
                <c:pt idx="56">
                  <c:v>27999.999820000001</c:v>
                </c:pt>
                <c:pt idx="57">
                  <c:v>28499.999820000001</c:v>
                </c:pt>
                <c:pt idx="58">
                  <c:v>28999.999820000001</c:v>
                </c:pt>
                <c:pt idx="59">
                  <c:v>29499.999820000001</c:v>
                </c:pt>
                <c:pt idx="60">
                  <c:v>29999.999820000001</c:v>
                </c:pt>
                <c:pt idx="61">
                  <c:v>30499.999820000001</c:v>
                </c:pt>
                <c:pt idx="62">
                  <c:v>30999.999820000001</c:v>
                </c:pt>
                <c:pt idx="63">
                  <c:v>31499.999820000001</c:v>
                </c:pt>
                <c:pt idx="64">
                  <c:v>31999.999820000001</c:v>
                </c:pt>
                <c:pt idx="65">
                  <c:v>32499.999820000001</c:v>
                </c:pt>
                <c:pt idx="66">
                  <c:v>32999.999819999997</c:v>
                </c:pt>
                <c:pt idx="67">
                  <c:v>33499.999819999997</c:v>
                </c:pt>
                <c:pt idx="68">
                  <c:v>33999.999819999997</c:v>
                </c:pt>
                <c:pt idx="69">
                  <c:v>34499.999819999997</c:v>
                </c:pt>
                <c:pt idx="70">
                  <c:v>34999.999819999997</c:v>
                </c:pt>
                <c:pt idx="71">
                  <c:v>35499.999819999997</c:v>
                </c:pt>
                <c:pt idx="72">
                  <c:v>35999.999819999997</c:v>
                </c:pt>
              </c:numCache>
            </c:numRef>
          </c:xVal>
          <c:yVal>
            <c:numRef>
              <c:f>Flutter!$G$39:$G$111</c:f>
              <c:numCache>
                <c:formatCode>#,##0</c:formatCode>
                <c:ptCount val="73"/>
                <c:pt idx="0">
                  <c:v>1243.3345140864319</c:v>
                </c:pt>
                <c:pt idx="1">
                  <c:v>1252.4642525035306</c:v>
                </c:pt>
                <c:pt idx="2">
                  <c:v>1261.6928745684438</c:v>
                </c:pt>
                <c:pt idx="3">
                  <c:v>1271.0217985855645</c:v>
                </c:pt>
                <c:pt idx="4">
                  <c:v>1280.4524682183915</c:v>
                </c:pt>
                <c:pt idx="5">
                  <c:v>1289.9863530332561</c:v>
                </c:pt>
                <c:pt idx="6">
                  <c:v>1299.6249490566665</c:v>
                </c:pt>
                <c:pt idx="7">
                  <c:v>1309.3697793466438</c:v>
                </c:pt>
                <c:pt idx="8">
                  <c:v>1319.2223945784642</c:v>
                </c:pt>
                <c:pt idx="9">
                  <c:v>1329.1843736452133</c:v>
                </c:pt>
                <c:pt idx="10">
                  <c:v>1339.2573242735887</c:v>
                </c:pt>
                <c:pt idx="11">
                  <c:v>1349.4428836553832</c:v>
                </c:pt>
                <c:pt idx="12">
                  <c:v>1359.7427190951205</c:v>
                </c:pt>
                <c:pt idx="13">
                  <c:v>1370.1585286743059</c:v>
                </c:pt>
                <c:pt idx="14">
                  <c:v>1380.6920419327782</c:v>
                </c:pt>
                <c:pt idx="15">
                  <c:v>1391.345020567677</c:v>
                </c:pt>
                <c:pt idx="16">
                  <c:v>1402.1192591505326</c:v>
                </c:pt>
                <c:pt idx="17">
                  <c:v>1413.0165858630344</c:v>
                </c:pt>
                <c:pt idx="18">
                  <c:v>1424.0388632520135</c:v>
                </c:pt>
                <c:pt idx="19">
                  <c:v>1435.1879890042308</c:v>
                </c:pt>
                <c:pt idx="20">
                  <c:v>1446.4658967415573</c:v>
                </c:pt>
                <c:pt idx="21">
                  <c:v>1457.8745568371614</c:v>
                </c:pt>
                <c:pt idx="22">
                  <c:v>1469.4159772533421</c:v>
                </c:pt>
                <c:pt idx="23">
                  <c:v>1481.0922044016572</c:v>
                </c:pt>
                <c:pt idx="24">
                  <c:v>1492.9053240260389</c:v>
                </c:pt>
                <c:pt idx="25">
                  <c:v>1504.8574621095815</c:v>
                </c:pt>
                <c:pt idx="26">
                  <c:v>1516.9507858057505</c:v>
                </c:pt>
                <c:pt idx="27">
                  <c:v>1529.1875043947387</c:v>
                </c:pt>
                <c:pt idx="28">
                  <c:v>1541.5698702657762</c:v>
                </c:pt>
                <c:pt idx="29">
                  <c:v>1554.1001799261705</c:v>
                </c:pt>
                <c:pt idx="30">
                  <c:v>1566.7807750379404</c:v>
                </c:pt>
                <c:pt idx="31">
                  <c:v>1579.6140434828742</c:v>
                </c:pt>
                <c:pt idx="32">
                  <c:v>1592.6024204569378</c:v>
                </c:pt>
                <c:pt idx="33">
                  <c:v>1605.7483895949283</c:v>
                </c:pt>
                <c:pt idx="34">
                  <c:v>1619.0544841263554</c:v>
                </c:pt>
                <c:pt idx="35">
                  <c:v>1632.5232880635242</c:v>
                </c:pt>
                <c:pt idx="36">
                  <c:v>1646.1574374228558</c:v>
                </c:pt>
                <c:pt idx="37">
                  <c:v>1659.959621480509</c:v>
                </c:pt>
                <c:pt idx="38">
                  <c:v>1673.9325840634053</c:v>
                </c:pt>
                <c:pt idx="39">
                  <c:v>1688.079124876803</c:v>
                </c:pt>
                <c:pt idx="40">
                  <c:v>1702.4021008695909</c:v>
                </c:pt>
                <c:pt idx="41">
                  <c:v>1716.9044276385546</c:v>
                </c:pt>
                <c:pt idx="42">
                  <c:v>1731.58908087286</c:v>
                </c:pt>
                <c:pt idx="43">
                  <c:v>1746.4590978401004</c:v>
                </c:pt>
                <c:pt idx="44">
                  <c:v>1761.5175789152474</c:v>
                </c:pt>
                <c:pt idx="45">
                  <c:v>1776.7676891539543</c:v>
                </c:pt>
                <c:pt idx="46">
                  <c:v>1792.2126599116571</c:v>
                </c:pt>
                <c:pt idx="47">
                  <c:v>1807.8557905100217</c:v>
                </c:pt>
                <c:pt idx="48">
                  <c:v>1823.7004499523073</c:v>
                </c:pt>
                <c:pt idx="49">
                  <c:v>1839.7500786892997</c:v>
                </c:pt>
                <c:pt idx="50">
                  <c:v>1856.0081904375131</c:v>
                </c:pt>
                <c:pt idx="51">
                  <c:v>1872.4783740514433</c:v>
                </c:pt>
                <c:pt idx="52">
                  <c:v>1889.1642954516981</c:v>
                </c:pt>
                <c:pt idx="53">
                  <c:v>1906.069699610927</c:v>
                </c:pt>
                <c:pt idx="54">
                  <c:v>1923.1984125995257</c:v>
                </c:pt>
                <c:pt idx="55">
                  <c:v>1940.5543436931846</c:v>
                </c:pt>
                <c:pt idx="56">
                  <c:v>1958.1414875444086</c:v>
                </c:pt>
                <c:pt idx="57">
                  <c:v>1975.963926420246</c:v>
                </c:pt>
                <c:pt idx="58">
                  <c:v>1994.0258325085279</c:v>
                </c:pt>
                <c:pt idx="59">
                  <c:v>2012.3314702950336</c:v>
                </c:pt>
                <c:pt idx="60">
                  <c:v>2030.8851990140577</c:v>
                </c:pt>
                <c:pt idx="61">
                  <c:v>2049.6914751749987</c:v>
                </c:pt>
                <c:pt idx="62">
                  <c:v>2068.7548551676505</c:v>
                </c:pt>
                <c:pt idx="63">
                  <c:v>2088.0799979490262</c:v>
                </c:pt>
                <c:pt idx="64">
                  <c:v>2107.6716678146072</c:v>
                </c:pt>
                <c:pt idx="65">
                  <c:v>2127.5347372570864</c:v>
                </c:pt>
                <c:pt idx="66">
                  <c:v>2147.6741899157478</c:v>
                </c:pt>
                <c:pt idx="67">
                  <c:v>2168.0951236197807</c:v>
                </c:pt>
                <c:pt idx="68">
                  <c:v>2188.8027535289643</c:v>
                </c:pt>
                <c:pt idx="69">
                  <c:v>2209.8024153752754</c:v>
                </c:pt>
                <c:pt idx="70">
                  <c:v>2231.0995688091402</c:v>
                </c:pt>
                <c:pt idx="71">
                  <c:v>2252.6998008542078</c:v>
                </c:pt>
                <c:pt idx="72">
                  <c:v>2274.6088294746683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6A-4C5A-B760-ACCA47C9E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481279"/>
        <c:axId val="1686373471"/>
      </c:scatterChart>
      <c:valAx>
        <c:axId val="2087481279"/>
        <c:scaling>
          <c:orientation val="minMax"/>
          <c:max val="36000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Altitude (ft)</a:t>
                </a:r>
              </a:p>
            </c:rich>
          </c:tx>
          <c:layout>
            <c:manualLayout>
              <c:xMode val="edge"/>
              <c:yMode val="edge"/>
              <c:x val="0.47369849511169182"/>
              <c:y val="0.87046465082275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373471"/>
        <c:crosses val="autoZero"/>
        <c:crossBetween val="midCat"/>
        <c:majorUnit val="4000"/>
      </c:valAx>
      <c:valAx>
        <c:axId val="1686373471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 (ft/s)</a:t>
                </a:r>
              </a:p>
            </c:rich>
          </c:tx>
          <c:layout>
            <c:manualLayout>
              <c:xMode val="edge"/>
              <c:yMode val="edge"/>
              <c:x val="3.057822077376279E-2"/>
              <c:y val="0.353219717398338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7481279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12321684864921"/>
          <c:y val="0.91676134661249531"/>
          <c:w val="0.72742162150990974"/>
          <c:h val="7.460264416550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/>
              <a:t>Altitude (ASL) vs. Flutter Boundary Velocity (Metric)</a:t>
            </a:r>
          </a:p>
        </c:rich>
      </c:tx>
      <c:layout>
        <c:manualLayout>
          <c:xMode val="edge"/>
          <c:yMode val="edge"/>
          <c:x val="0.17172946848411319"/>
          <c:y val="2.3954925154903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74546922347934"/>
          <c:y val="0.11956802063185042"/>
          <c:w val="0.79425282649475637"/>
          <c:h val="0.6854543438919449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Flutter!$I$38</c:f>
              <c:strCache>
                <c:ptCount val="1"/>
                <c:pt idx="0">
                  <c:v>Flutter Boundary Velocity (m/s)</c:v>
                </c:pt>
              </c:strCache>
            </c:strRef>
          </c:tx>
          <c:spPr>
            <a:ln w="9525" cap="rnd">
              <a:solidFill>
                <a:srgbClr val="7030A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Flutter!$H$39:$H$111</c:f>
              <c:numCache>
                <c:formatCode>#,##0</c:formatCode>
                <c:ptCount val="73"/>
                <c:pt idx="0">
                  <c:v>-5.4861322758875137E-5</c:v>
                </c:pt>
                <c:pt idx="1">
                  <c:v>152.39250838159097</c:v>
                </c:pt>
                <c:pt idx="2">
                  <c:v>304.78507162450472</c:v>
                </c:pt>
                <c:pt idx="3">
                  <c:v>457.17763486741848</c:v>
                </c:pt>
                <c:pt idx="4">
                  <c:v>609.57019811033217</c:v>
                </c:pt>
                <c:pt idx="5">
                  <c:v>761.96276135324592</c:v>
                </c:pt>
                <c:pt idx="6">
                  <c:v>914.35532459615968</c:v>
                </c:pt>
                <c:pt idx="7">
                  <c:v>1066.7478878390734</c:v>
                </c:pt>
                <c:pt idx="8">
                  <c:v>1219.1404510819871</c:v>
                </c:pt>
                <c:pt idx="9">
                  <c:v>1371.5330143249009</c:v>
                </c:pt>
                <c:pt idx="10">
                  <c:v>1523.9255775678146</c:v>
                </c:pt>
                <c:pt idx="11">
                  <c:v>1676.3181408107284</c:v>
                </c:pt>
                <c:pt idx="12">
                  <c:v>1828.7107040536421</c:v>
                </c:pt>
                <c:pt idx="13">
                  <c:v>1981.1032672965559</c:v>
                </c:pt>
                <c:pt idx="14">
                  <c:v>2133.4958305394698</c:v>
                </c:pt>
                <c:pt idx="15">
                  <c:v>2285.8883937823834</c:v>
                </c:pt>
                <c:pt idx="16">
                  <c:v>2438.2809570252971</c:v>
                </c:pt>
                <c:pt idx="17">
                  <c:v>2590.6735202682112</c:v>
                </c:pt>
                <c:pt idx="18">
                  <c:v>2743.0660835111248</c:v>
                </c:pt>
                <c:pt idx="19">
                  <c:v>2895.4586467540385</c:v>
                </c:pt>
                <c:pt idx="20">
                  <c:v>3047.8512099969521</c:v>
                </c:pt>
                <c:pt idx="21">
                  <c:v>3200.2437732398662</c:v>
                </c:pt>
                <c:pt idx="22">
                  <c:v>3352.6363364827798</c:v>
                </c:pt>
                <c:pt idx="23">
                  <c:v>3505.0288997256935</c:v>
                </c:pt>
                <c:pt idx="24">
                  <c:v>3657.4214629686071</c:v>
                </c:pt>
                <c:pt idx="25">
                  <c:v>3809.8140262115212</c:v>
                </c:pt>
                <c:pt idx="26">
                  <c:v>3962.2065894544348</c:v>
                </c:pt>
                <c:pt idx="27">
                  <c:v>4114.5991526973485</c:v>
                </c:pt>
                <c:pt idx="28">
                  <c:v>4266.9917159402621</c:v>
                </c:pt>
                <c:pt idx="29">
                  <c:v>4419.3842791831757</c:v>
                </c:pt>
                <c:pt idx="30">
                  <c:v>4571.7768424260894</c:v>
                </c:pt>
                <c:pt idx="31">
                  <c:v>4724.169405669003</c:v>
                </c:pt>
                <c:pt idx="32">
                  <c:v>4876.5619689119176</c:v>
                </c:pt>
                <c:pt idx="33">
                  <c:v>5028.9545321548312</c:v>
                </c:pt>
                <c:pt idx="34">
                  <c:v>5181.3470953977449</c:v>
                </c:pt>
                <c:pt idx="35">
                  <c:v>5333.7396586406585</c:v>
                </c:pt>
                <c:pt idx="36">
                  <c:v>5486.1322218835721</c:v>
                </c:pt>
                <c:pt idx="37">
                  <c:v>5638.5247851264858</c:v>
                </c:pt>
                <c:pt idx="38">
                  <c:v>5790.9173483693994</c:v>
                </c:pt>
                <c:pt idx="39">
                  <c:v>5943.309911612313</c:v>
                </c:pt>
                <c:pt idx="40">
                  <c:v>6095.7024748552267</c:v>
                </c:pt>
                <c:pt idx="41">
                  <c:v>6248.0950380981412</c:v>
                </c:pt>
                <c:pt idx="42">
                  <c:v>6400.4876013410549</c:v>
                </c:pt>
                <c:pt idx="43">
                  <c:v>6552.8801645839685</c:v>
                </c:pt>
                <c:pt idx="44">
                  <c:v>6705.2727278268821</c:v>
                </c:pt>
                <c:pt idx="45">
                  <c:v>6857.6652910697958</c:v>
                </c:pt>
                <c:pt idx="46">
                  <c:v>7010.0578543127094</c:v>
                </c:pt>
                <c:pt idx="47">
                  <c:v>7162.4504175556231</c:v>
                </c:pt>
                <c:pt idx="48">
                  <c:v>7314.8429807985367</c:v>
                </c:pt>
                <c:pt idx="49">
                  <c:v>7467.2355440414503</c:v>
                </c:pt>
                <c:pt idx="50">
                  <c:v>7619.6281072843649</c:v>
                </c:pt>
                <c:pt idx="51">
                  <c:v>7772.0206705272785</c:v>
                </c:pt>
                <c:pt idx="52">
                  <c:v>7924.4132337701922</c:v>
                </c:pt>
                <c:pt idx="53">
                  <c:v>8076.8057970131058</c:v>
                </c:pt>
                <c:pt idx="54">
                  <c:v>8229.1983602560194</c:v>
                </c:pt>
                <c:pt idx="55">
                  <c:v>8381.590923498934</c:v>
                </c:pt>
                <c:pt idx="56">
                  <c:v>8533.9834867418467</c:v>
                </c:pt>
                <c:pt idx="57">
                  <c:v>8686.3760499847613</c:v>
                </c:pt>
                <c:pt idx="58">
                  <c:v>8838.768613227674</c:v>
                </c:pt>
                <c:pt idx="59">
                  <c:v>8991.1611764705885</c:v>
                </c:pt>
                <c:pt idx="60">
                  <c:v>9143.5537397135013</c:v>
                </c:pt>
                <c:pt idx="61">
                  <c:v>9295.9463029564158</c:v>
                </c:pt>
                <c:pt idx="62">
                  <c:v>9448.3388661993285</c:v>
                </c:pt>
                <c:pt idx="63">
                  <c:v>9600.7314294422431</c:v>
                </c:pt>
                <c:pt idx="64">
                  <c:v>9753.1239926851576</c:v>
                </c:pt>
                <c:pt idx="65">
                  <c:v>9905.5165559280704</c:v>
                </c:pt>
                <c:pt idx="66">
                  <c:v>10057.909119170983</c:v>
                </c:pt>
                <c:pt idx="67">
                  <c:v>10210.301682413898</c:v>
                </c:pt>
                <c:pt idx="68">
                  <c:v>10362.69424565681</c:v>
                </c:pt>
                <c:pt idx="69">
                  <c:v>10515.086808899725</c:v>
                </c:pt>
                <c:pt idx="70">
                  <c:v>10667.479372142638</c:v>
                </c:pt>
                <c:pt idx="71">
                  <c:v>10819.871935385552</c:v>
                </c:pt>
                <c:pt idx="72">
                  <c:v>10972.264498628465</c:v>
                </c:pt>
              </c:numCache>
            </c:numRef>
          </c:xVal>
          <c:yVal>
            <c:numRef>
              <c:f>Flutter!$I$39:$I$111</c:f>
              <c:numCache>
                <c:formatCode>0</c:formatCode>
                <c:ptCount val="73"/>
                <c:pt idx="0">
                  <c:v>568.42480071004206</c:v>
                </c:pt>
                <c:pt idx="1">
                  <c:v>572.59871342739893</c:v>
                </c:pt>
                <c:pt idx="2">
                  <c:v>576.81783354241554</c:v>
                </c:pt>
                <c:pt idx="3">
                  <c:v>581.08280947221783</c:v>
                </c:pt>
                <c:pt idx="4">
                  <c:v>585.39430122754868</c:v>
                </c:pt>
                <c:pt idx="5">
                  <c:v>589.75298066134837</c:v>
                </c:pt>
                <c:pt idx="6">
                  <c:v>594.15953172355978</c:v>
                </c:pt>
                <c:pt idx="7">
                  <c:v>598.61465072233034</c:v>
                </c:pt>
                <c:pt idx="8">
                  <c:v>603.11904659180016</c:v>
                </c:pt>
                <c:pt idx="9">
                  <c:v>607.67344116666254</c:v>
                </c:pt>
                <c:pt idx="10">
                  <c:v>612.27856946369479</c:v>
                </c:pt>
                <c:pt idx="11">
                  <c:v>616.93517997045865</c:v>
                </c:pt>
                <c:pt idx="12">
                  <c:v>621.64403494138389</c:v>
                </c:pt>
                <c:pt idx="13">
                  <c:v>626.40591070145047</c:v>
                </c:pt>
                <c:pt idx="14">
                  <c:v>631.22159795768584</c:v>
                </c:pt>
                <c:pt idx="15">
                  <c:v>636.09190211871851</c:v>
                </c:pt>
                <c:pt idx="16">
                  <c:v>641.01764362261474</c:v>
                </c:pt>
                <c:pt idx="17">
                  <c:v>645.99965827325559</c:v>
                </c:pt>
                <c:pt idx="18">
                  <c:v>651.0387975854984</c:v>
                </c:pt>
                <c:pt idx="19">
                  <c:v>656.13592913939226</c:v>
                </c:pt>
                <c:pt idx="20">
                  <c:v>661.29193694371713</c:v>
                </c:pt>
                <c:pt idx="21">
                  <c:v>666.50772180912588</c:v>
                </c:pt>
                <c:pt idx="22">
                  <c:v>671.78420173118354</c:v>
                </c:pt>
                <c:pt idx="23">
                  <c:v>677.12231228359826</c:v>
                </c:pt>
                <c:pt idx="24">
                  <c:v>682.52300702196226</c:v>
                </c:pt>
                <c:pt idx="25">
                  <c:v>687.98725789831531</c:v>
                </c:pt>
                <c:pt idx="26">
                  <c:v>693.5160556868716</c:v>
                </c:pt>
                <c:pt idx="27">
                  <c:v>699.110410421246</c:v>
                </c:pt>
                <c:pt idx="28">
                  <c:v>704.7713518435429</c:v>
                </c:pt>
                <c:pt idx="29">
                  <c:v>710.4999298656677</c:v>
                </c:pt>
                <c:pt idx="30">
                  <c:v>716.29721504325221</c:v>
                </c:pt>
                <c:pt idx="31">
                  <c:v>722.16429906257588</c:v>
                </c:pt>
                <c:pt idx="32">
                  <c:v>728.10229524090425</c:v>
                </c:pt>
                <c:pt idx="33">
                  <c:v>734.11233904065602</c:v>
                </c:pt>
                <c:pt idx="34">
                  <c:v>740.19558859784604</c:v>
                </c:pt>
                <c:pt idx="35">
                  <c:v>746.35322526525033</c:v>
                </c:pt>
                <c:pt idx="36">
                  <c:v>752.58645417076605</c:v>
                </c:pt>
                <c:pt idx="37">
                  <c:v>758.89650479145484</c:v>
                </c:pt>
                <c:pt idx="38">
                  <c:v>765.28463154376948</c:v>
                </c:pt>
                <c:pt idx="39">
                  <c:v>771.75211439049212</c:v>
                </c:pt>
                <c:pt idx="40">
                  <c:v>778.30025946491503</c:v>
                </c:pt>
                <c:pt idx="41">
                  <c:v>784.93039971284111</c:v>
                </c:pt>
                <c:pt idx="42">
                  <c:v>791.64389555296862</c:v>
                </c:pt>
                <c:pt idx="43">
                  <c:v>798.4421355562788</c:v>
                </c:pt>
                <c:pt idx="44">
                  <c:v>805.3265371450384</c:v>
                </c:pt>
                <c:pt idx="45">
                  <c:v>812.29854731207911</c:v>
                </c:pt>
                <c:pt idx="46">
                  <c:v>819.35964336101347</c:v>
                </c:pt>
                <c:pt idx="47">
                  <c:v>826.51133366809893</c:v>
                </c:pt>
                <c:pt idx="48">
                  <c:v>833.75515846646169</c:v>
                </c:pt>
                <c:pt idx="49">
                  <c:v>841.09269065344392</c:v>
                </c:pt>
                <c:pt idx="50">
                  <c:v>848.5255366218438</c:v>
                </c:pt>
                <c:pt idx="51">
                  <c:v>856.05533711586861</c:v>
                </c:pt>
                <c:pt idx="52">
                  <c:v>863.68376811263238</c:v>
                </c:pt>
                <c:pt idx="53">
                  <c:v>871.4125417300794</c:v>
                </c:pt>
                <c:pt idx="54">
                  <c:v>879.24340716223355</c:v>
                </c:pt>
                <c:pt idx="55">
                  <c:v>887.17815164272372</c:v>
                </c:pt>
                <c:pt idx="56">
                  <c:v>895.21860143755339</c:v>
                </c:pt>
                <c:pt idx="57">
                  <c:v>903.36662286814044</c:v>
                </c:pt>
                <c:pt idx="58">
                  <c:v>911.62412336567866</c:v>
                </c:pt>
                <c:pt idx="59">
                  <c:v>919.99305255792444</c:v>
                </c:pt>
                <c:pt idx="60">
                  <c:v>928.47540338954173</c:v>
                </c:pt>
                <c:pt idx="61">
                  <c:v>937.07321327720149</c:v>
                </c:pt>
                <c:pt idx="62">
                  <c:v>945.78856530066321</c:v>
                </c:pt>
                <c:pt idx="63">
                  <c:v>954.62358943113043</c:v>
                </c:pt>
                <c:pt idx="64">
                  <c:v>963.58046379820507</c:v>
                </c:pt>
                <c:pt idx="65">
                  <c:v>972.66141599683908</c:v>
                </c:pt>
                <c:pt idx="66">
                  <c:v>981.86872443572736</c:v>
                </c:pt>
                <c:pt idx="67">
                  <c:v>991.20471972864095</c:v>
                </c:pt>
                <c:pt idx="68">
                  <c:v>1000.6717861302792</c:v>
                </c:pt>
                <c:pt idx="69">
                  <c:v>1010.2723630182605</c:v>
                </c:pt>
                <c:pt idx="70">
                  <c:v>1020.0089464229534</c:v>
                </c:pt>
                <c:pt idx="71">
                  <c:v>1029.8840906069222</c:v>
                </c:pt>
                <c:pt idx="72">
                  <c:v>1039.9004096958251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30-4D13-8D42-4ECE93C90C06}"/>
            </c:ext>
          </c:extLst>
        </c:ser>
        <c:ser>
          <c:idx val="1"/>
          <c:order val="1"/>
          <c:tx>
            <c:strRef>
              <c:f>Flutter!$J$38</c:f>
              <c:strCache>
                <c:ptCount val="1"/>
                <c:pt idx="0">
                  <c:v>Safe Velocity (m/s) </c:v>
                </c:pt>
              </c:strCache>
            </c:strRef>
          </c:tx>
          <c:spPr>
            <a:ln w="9525" cap="rnd">
              <a:solidFill>
                <a:srgbClr val="00B0F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Flutter!$H$39:$H$111</c:f>
              <c:numCache>
                <c:formatCode>#,##0</c:formatCode>
                <c:ptCount val="73"/>
                <c:pt idx="0">
                  <c:v>-5.4861322758875137E-5</c:v>
                </c:pt>
                <c:pt idx="1">
                  <c:v>152.39250838159097</c:v>
                </c:pt>
                <c:pt idx="2">
                  <c:v>304.78507162450472</c:v>
                </c:pt>
                <c:pt idx="3">
                  <c:v>457.17763486741848</c:v>
                </c:pt>
                <c:pt idx="4">
                  <c:v>609.57019811033217</c:v>
                </c:pt>
                <c:pt idx="5">
                  <c:v>761.96276135324592</c:v>
                </c:pt>
                <c:pt idx="6">
                  <c:v>914.35532459615968</c:v>
                </c:pt>
                <c:pt idx="7">
                  <c:v>1066.7478878390734</c:v>
                </c:pt>
                <c:pt idx="8">
                  <c:v>1219.1404510819871</c:v>
                </c:pt>
                <c:pt idx="9">
                  <c:v>1371.5330143249009</c:v>
                </c:pt>
                <c:pt idx="10">
                  <c:v>1523.9255775678146</c:v>
                </c:pt>
                <c:pt idx="11">
                  <c:v>1676.3181408107284</c:v>
                </c:pt>
                <c:pt idx="12">
                  <c:v>1828.7107040536421</c:v>
                </c:pt>
                <c:pt idx="13">
                  <c:v>1981.1032672965559</c:v>
                </c:pt>
                <c:pt idx="14">
                  <c:v>2133.4958305394698</c:v>
                </c:pt>
                <c:pt idx="15">
                  <c:v>2285.8883937823834</c:v>
                </c:pt>
                <c:pt idx="16">
                  <c:v>2438.2809570252971</c:v>
                </c:pt>
                <c:pt idx="17">
                  <c:v>2590.6735202682112</c:v>
                </c:pt>
                <c:pt idx="18">
                  <c:v>2743.0660835111248</c:v>
                </c:pt>
                <c:pt idx="19">
                  <c:v>2895.4586467540385</c:v>
                </c:pt>
                <c:pt idx="20">
                  <c:v>3047.8512099969521</c:v>
                </c:pt>
                <c:pt idx="21">
                  <c:v>3200.2437732398662</c:v>
                </c:pt>
                <c:pt idx="22">
                  <c:v>3352.6363364827798</c:v>
                </c:pt>
                <c:pt idx="23">
                  <c:v>3505.0288997256935</c:v>
                </c:pt>
                <c:pt idx="24">
                  <c:v>3657.4214629686071</c:v>
                </c:pt>
                <c:pt idx="25">
                  <c:v>3809.8140262115212</c:v>
                </c:pt>
                <c:pt idx="26">
                  <c:v>3962.2065894544348</c:v>
                </c:pt>
                <c:pt idx="27">
                  <c:v>4114.5991526973485</c:v>
                </c:pt>
                <c:pt idx="28">
                  <c:v>4266.9917159402621</c:v>
                </c:pt>
                <c:pt idx="29">
                  <c:v>4419.3842791831757</c:v>
                </c:pt>
                <c:pt idx="30">
                  <c:v>4571.7768424260894</c:v>
                </c:pt>
                <c:pt idx="31">
                  <c:v>4724.169405669003</c:v>
                </c:pt>
                <c:pt idx="32">
                  <c:v>4876.5619689119176</c:v>
                </c:pt>
                <c:pt idx="33">
                  <c:v>5028.9545321548312</c:v>
                </c:pt>
                <c:pt idx="34">
                  <c:v>5181.3470953977449</c:v>
                </c:pt>
                <c:pt idx="35">
                  <c:v>5333.7396586406585</c:v>
                </c:pt>
                <c:pt idx="36">
                  <c:v>5486.1322218835721</c:v>
                </c:pt>
                <c:pt idx="37">
                  <c:v>5638.5247851264858</c:v>
                </c:pt>
                <c:pt idx="38">
                  <c:v>5790.9173483693994</c:v>
                </c:pt>
                <c:pt idx="39">
                  <c:v>5943.309911612313</c:v>
                </c:pt>
                <c:pt idx="40">
                  <c:v>6095.7024748552267</c:v>
                </c:pt>
                <c:pt idx="41">
                  <c:v>6248.0950380981412</c:v>
                </c:pt>
                <c:pt idx="42">
                  <c:v>6400.4876013410549</c:v>
                </c:pt>
                <c:pt idx="43">
                  <c:v>6552.8801645839685</c:v>
                </c:pt>
                <c:pt idx="44">
                  <c:v>6705.2727278268821</c:v>
                </c:pt>
                <c:pt idx="45">
                  <c:v>6857.6652910697958</c:v>
                </c:pt>
                <c:pt idx="46">
                  <c:v>7010.0578543127094</c:v>
                </c:pt>
                <c:pt idx="47">
                  <c:v>7162.4504175556231</c:v>
                </c:pt>
                <c:pt idx="48">
                  <c:v>7314.8429807985367</c:v>
                </c:pt>
                <c:pt idx="49">
                  <c:v>7467.2355440414503</c:v>
                </c:pt>
                <c:pt idx="50">
                  <c:v>7619.6281072843649</c:v>
                </c:pt>
                <c:pt idx="51">
                  <c:v>7772.0206705272785</c:v>
                </c:pt>
                <c:pt idx="52">
                  <c:v>7924.4132337701922</c:v>
                </c:pt>
                <c:pt idx="53">
                  <c:v>8076.8057970131058</c:v>
                </c:pt>
                <c:pt idx="54">
                  <c:v>8229.1983602560194</c:v>
                </c:pt>
                <c:pt idx="55">
                  <c:v>8381.590923498934</c:v>
                </c:pt>
                <c:pt idx="56">
                  <c:v>8533.9834867418467</c:v>
                </c:pt>
                <c:pt idx="57">
                  <c:v>8686.3760499847613</c:v>
                </c:pt>
                <c:pt idx="58">
                  <c:v>8838.768613227674</c:v>
                </c:pt>
                <c:pt idx="59">
                  <c:v>8991.1611764705885</c:v>
                </c:pt>
                <c:pt idx="60">
                  <c:v>9143.5537397135013</c:v>
                </c:pt>
                <c:pt idx="61">
                  <c:v>9295.9463029564158</c:v>
                </c:pt>
                <c:pt idx="62">
                  <c:v>9448.3388661993285</c:v>
                </c:pt>
                <c:pt idx="63">
                  <c:v>9600.7314294422431</c:v>
                </c:pt>
                <c:pt idx="64">
                  <c:v>9753.1239926851576</c:v>
                </c:pt>
                <c:pt idx="65">
                  <c:v>9905.5165559280704</c:v>
                </c:pt>
                <c:pt idx="66">
                  <c:v>10057.909119170983</c:v>
                </c:pt>
                <c:pt idx="67">
                  <c:v>10210.301682413898</c:v>
                </c:pt>
                <c:pt idx="68">
                  <c:v>10362.69424565681</c:v>
                </c:pt>
                <c:pt idx="69">
                  <c:v>10515.086808899725</c:v>
                </c:pt>
                <c:pt idx="70">
                  <c:v>10667.479372142638</c:v>
                </c:pt>
                <c:pt idx="71">
                  <c:v>10819.871935385552</c:v>
                </c:pt>
                <c:pt idx="72">
                  <c:v>10972.264498628465</c:v>
                </c:pt>
              </c:numCache>
            </c:numRef>
          </c:xVal>
          <c:yVal>
            <c:numRef>
              <c:f>Flutter!$J$39:$J$111</c:f>
              <c:numCache>
                <c:formatCode>0</c:formatCode>
                <c:ptCount val="73"/>
                <c:pt idx="0">
                  <c:v>378.949867140028</c:v>
                </c:pt>
                <c:pt idx="1">
                  <c:v>381.73247561826594</c:v>
                </c:pt>
                <c:pt idx="2">
                  <c:v>384.5452223616104</c:v>
                </c:pt>
                <c:pt idx="3">
                  <c:v>387.38853964814524</c:v>
                </c:pt>
                <c:pt idx="4">
                  <c:v>390.26286748503242</c:v>
                </c:pt>
                <c:pt idx="5">
                  <c:v>393.16865377423227</c:v>
                </c:pt>
                <c:pt idx="6">
                  <c:v>396.10635448237321</c:v>
                </c:pt>
                <c:pt idx="7">
                  <c:v>399.07643381488685</c:v>
                </c:pt>
                <c:pt idx="8">
                  <c:v>402.0793643945334</c:v>
                </c:pt>
                <c:pt idx="9">
                  <c:v>405.11562744444171</c:v>
                </c:pt>
                <c:pt idx="10">
                  <c:v>408.1857129757966</c:v>
                </c:pt>
                <c:pt idx="11">
                  <c:v>411.29011998030575</c:v>
                </c:pt>
                <c:pt idx="12">
                  <c:v>414.4293566275893</c:v>
                </c:pt>
                <c:pt idx="13">
                  <c:v>417.60394046763361</c:v>
                </c:pt>
                <c:pt idx="14">
                  <c:v>420.81439863845725</c:v>
                </c:pt>
                <c:pt idx="15">
                  <c:v>424.06126807914569</c:v>
                </c:pt>
                <c:pt idx="16">
                  <c:v>427.34509574840979</c:v>
                </c:pt>
                <c:pt idx="17">
                  <c:v>430.66643884883706</c:v>
                </c:pt>
                <c:pt idx="18">
                  <c:v>434.0258650569989</c:v>
                </c:pt>
                <c:pt idx="19">
                  <c:v>437.42395275959484</c:v>
                </c:pt>
                <c:pt idx="20">
                  <c:v>440.86129129581144</c:v>
                </c:pt>
                <c:pt idx="21">
                  <c:v>444.33848120608394</c:v>
                </c:pt>
                <c:pt idx="22">
                  <c:v>447.85613448745568</c:v>
                </c:pt>
                <c:pt idx="23">
                  <c:v>451.41487485573214</c:v>
                </c:pt>
                <c:pt idx="24">
                  <c:v>455.01533801464154</c:v>
                </c:pt>
                <c:pt idx="25">
                  <c:v>458.65817193221017</c:v>
                </c:pt>
                <c:pt idx="26">
                  <c:v>462.34403712458106</c:v>
                </c:pt>
                <c:pt idx="27">
                  <c:v>466.0736069474973</c:v>
                </c:pt>
                <c:pt idx="28">
                  <c:v>469.84756789569525</c:v>
                </c:pt>
                <c:pt idx="29">
                  <c:v>473.66661991044515</c:v>
                </c:pt>
                <c:pt idx="30">
                  <c:v>477.53147669550151</c:v>
                </c:pt>
                <c:pt idx="31">
                  <c:v>481.4428660417172</c:v>
                </c:pt>
                <c:pt idx="32">
                  <c:v>485.40153016060276</c:v>
                </c:pt>
                <c:pt idx="33">
                  <c:v>489.40822602710398</c:v>
                </c:pt>
                <c:pt idx="34">
                  <c:v>493.4637257318974</c:v>
                </c:pt>
                <c:pt idx="35">
                  <c:v>497.5688168435002</c:v>
                </c:pt>
                <c:pt idx="36">
                  <c:v>501.72430278051075</c:v>
                </c:pt>
                <c:pt idx="37">
                  <c:v>505.93100319430323</c:v>
                </c:pt>
                <c:pt idx="38">
                  <c:v>510.18975436251304</c:v>
                </c:pt>
                <c:pt idx="39">
                  <c:v>514.50140959366138</c:v>
                </c:pt>
                <c:pt idx="40">
                  <c:v>518.86683964327665</c:v>
                </c:pt>
                <c:pt idx="41">
                  <c:v>523.28693314189411</c:v>
                </c:pt>
                <c:pt idx="42">
                  <c:v>527.76259703531241</c:v>
                </c:pt>
                <c:pt idx="43">
                  <c:v>532.29475703751916</c:v>
                </c:pt>
                <c:pt idx="44">
                  <c:v>536.88435809669227</c:v>
                </c:pt>
                <c:pt idx="45">
                  <c:v>541.53236487471941</c:v>
                </c:pt>
                <c:pt idx="46">
                  <c:v>546.23976224067576</c:v>
                </c:pt>
                <c:pt idx="47">
                  <c:v>551.00755577873258</c:v>
                </c:pt>
                <c:pt idx="48">
                  <c:v>555.83677231097442</c:v>
                </c:pt>
                <c:pt idx="49">
                  <c:v>560.72846043562924</c:v>
                </c:pt>
                <c:pt idx="50">
                  <c:v>565.6836910812292</c:v>
                </c:pt>
                <c:pt idx="51">
                  <c:v>570.7035580772457</c:v>
                </c:pt>
                <c:pt idx="52">
                  <c:v>575.78917874175499</c:v>
                </c:pt>
                <c:pt idx="53">
                  <c:v>580.9416944867196</c:v>
                </c:pt>
                <c:pt idx="54">
                  <c:v>586.16227144148911</c:v>
                </c:pt>
                <c:pt idx="55">
                  <c:v>591.45210109514915</c:v>
                </c:pt>
                <c:pt idx="56">
                  <c:v>596.81240095836893</c:v>
                </c:pt>
                <c:pt idx="57">
                  <c:v>602.24441524542704</c:v>
                </c:pt>
                <c:pt idx="58">
                  <c:v>607.74941557711907</c:v>
                </c:pt>
                <c:pt idx="59">
                  <c:v>613.32870170528304</c:v>
                </c:pt>
                <c:pt idx="60">
                  <c:v>618.98360225969452</c:v>
                </c:pt>
                <c:pt idx="61">
                  <c:v>624.71547551813433</c:v>
                </c:pt>
                <c:pt idx="62">
                  <c:v>630.52571020044206</c:v>
                </c:pt>
                <c:pt idx="63">
                  <c:v>636.41572628742028</c:v>
                </c:pt>
                <c:pt idx="64">
                  <c:v>642.38697586547005</c:v>
                </c:pt>
                <c:pt idx="65">
                  <c:v>648.44094399789276</c:v>
                </c:pt>
                <c:pt idx="66">
                  <c:v>654.57914962381824</c:v>
                </c:pt>
                <c:pt idx="67">
                  <c:v>660.80314648576064</c:v>
                </c:pt>
                <c:pt idx="68">
                  <c:v>667.11452408685284</c:v>
                </c:pt>
                <c:pt idx="69">
                  <c:v>673.51490867884036</c:v>
                </c:pt>
                <c:pt idx="70">
                  <c:v>680.005964281969</c:v>
                </c:pt>
                <c:pt idx="71">
                  <c:v>686.58939373794806</c:v>
                </c:pt>
                <c:pt idx="72">
                  <c:v>693.26693979721676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30-4D13-8D42-4ECE93C9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481279"/>
        <c:axId val="1686373471"/>
      </c:scatterChart>
      <c:valAx>
        <c:axId val="2087481279"/>
        <c:scaling>
          <c:orientation val="minMax"/>
          <c:max val="11000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Altitude (m)</a:t>
                </a:r>
              </a:p>
            </c:rich>
          </c:tx>
          <c:layout>
            <c:manualLayout>
              <c:xMode val="edge"/>
              <c:yMode val="edge"/>
              <c:x val="0.47369849511169182"/>
              <c:y val="0.87046465082275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373471"/>
        <c:crosses val="autoZero"/>
        <c:crossBetween val="midCat"/>
        <c:majorUnit val="1000"/>
      </c:valAx>
      <c:valAx>
        <c:axId val="1686373471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 (m/s)</a:t>
                </a:r>
              </a:p>
            </c:rich>
          </c:tx>
          <c:layout>
            <c:manualLayout>
              <c:xMode val="edge"/>
              <c:yMode val="edge"/>
              <c:x val="3.057822077376279E-2"/>
              <c:y val="0.353219717398338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7481279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12321684864921"/>
          <c:y val="0.91676134661249531"/>
          <c:w val="0.75061382776591123"/>
          <c:h val="7.460264416550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0</xdr:row>
      <xdr:rowOff>121920</xdr:rowOff>
    </xdr:from>
    <xdr:to>
      <xdr:col>8</xdr:col>
      <xdr:colOff>1562100</xdr:colOff>
      <xdr:row>3</xdr:row>
      <xdr:rowOff>1454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2C4A85-770E-A8C5-8EDB-C9AE4194B1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6540" r="3760" b="22591"/>
        <a:stretch/>
      </xdr:blipFill>
      <xdr:spPr>
        <a:xfrm>
          <a:off x="7688580" y="121920"/>
          <a:ext cx="2872740" cy="504374"/>
        </a:xfrm>
        <a:prstGeom prst="rect">
          <a:avLst/>
        </a:prstGeom>
      </xdr:spPr>
    </xdr:pic>
    <xdr:clientData/>
  </xdr:twoCellAnchor>
  <xdr:twoCellAnchor>
    <xdr:from>
      <xdr:col>4</xdr:col>
      <xdr:colOff>7620</xdr:colOff>
      <xdr:row>3</xdr:row>
      <xdr:rowOff>152400</xdr:rowOff>
    </xdr:from>
    <xdr:to>
      <xdr:col>7</xdr:col>
      <xdr:colOff>1127760</xdr:colOff>
      <xdr:row>19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F56E96D-1686-5132-3E53-9B5FBB450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76200</xdr:colOff>
      <xdr:row>3</xdr:row>
      <xdr:rowOff>152400</xdr:rowOff>
    </xdr:from>
    <xdr:to>
      <xdr:col>13</xdr:col>
      <xdr:colOff>45720</xdr:colOff>
      <xdr:row>19</xdr:row>
      <xdr:rowOff>22860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5C626AA-7FC4-4A4F-82F0-C32880A0B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"/>
  <sheetViews>
    <sheetView showGridLines="0" tabSelected="1" zoomScaleNormal="100" workbookViewId="0">
      <selection activeCell="C3" sqref="C3"/>
    </sheetView>
  </sheetViews>
  <sheetFormatPr defaultRowHeight="13.2" x14ac:dyDescent="0.25"/>
  <cols>
    <col min="1" max="1" width="4.109375" customWidth="1"/>
    <col min="2" max="2" width="35.21875" customWidth="1"/>
    <col min="3" max="3" width="14.5546875" bestFit="1" customWidth="1"/>
    <col min="4" max="4" width="8.33203125" customWidth="1"/>
    <col min="5" max="5" width="24.6640625" customWidth="1"/>
    <col min="6" max="6" width="12.77734375" customWidth="1"/>
    <col min="7" max="7" width="16.77734375" bestFit="1" customWidth="1"/>
    <col min="8" max="8" width="16.77734375" customWidth="1"/>
    <col min="9" max="9" width="26.21875" bestFit="1" customWidth="1"/>
    <col min="10" max="10" width="16.77734375" bestFit="1" customWidth="1"/>
  </cols>
  <sheetData>
    <row r="1" spans="1:4" ht="14.4" x14ac:dyDescent="0.3">
      <c r="A1" s="2"/>
      <c r="B1" s="2"/>
      <c r="C1" s="3"/>
      <c r="D1" s="4"/>
    </row>
    <row r="2" spans="1:4" ht="20.399999999999999" x14ac:dyDescent="0.35">
      <c r="A2" s="2"/>
      <c r="B2" s="31" t="s">
        <v>3</v>
      </c>
      <c r="C2" s="5"/>
      <c r="D2" s="3"/>
    </row>
    <row r="3" spans="1:4" ht="14.4" x14ac:dyDescent="0.3">
      <c r="A3" s="2"/>
      <c r="B3" s="6" t="s">
        <v>4</v>
      </c>
      <c r="C3" s="33">
        <v>184197.9</v>
      </c>
      <c r="D3" s="4" t="s">
        <v>6</v>
      </c>
    </row>
    <row r="4" spans="1:4" ht="14.4" x14ac:dyDescent="0.3">
      <c r="A4" s="2"/>
      <c r="B4" s="7" t="s">
        <v>5</v>
      </c>
      <c r="C4" s="34">
        <v>0.42</v>
      </c>
      <c r="D4" s="4"/>
    </row>
    <row r="5" spans="1:4" ht="16.2" x14ac:dyDescent="0.3">
      <c r="A5" s="2"/>
      <c r="B5" s="7" t="s">
        <v>67</v>
      </c>
      <c r="C5" s="8">
        <f>C3/(2*(1+C4))</f>
        <v>64858.415492957749</v>
      </c>
      <c r="D5" s="2" t="s">
        <v>6</v>
      </c>
    </row>
    <row r="6" spans="1:4" ht="14.4" x14ac:dyDescent="0.3">
      <c r="A6" s="2"/>
      <c r="B6" s="2"/>
      <c r="C6" s="2"/>
      <c r="D6" s="2"/>
    </row>
    <row r="7" spans="1:4" ht="20.399999999999999" x14ac:dyDescent="0.35">
      <c r="A7" s="2"/>
      <c r="B7" s="31" t="s">
        <v>2</v>
      </c>
      <c r="C7" s="9"/>
      <c r="D7" s="2"/>
    </row>
    <row r="8" spans="1:4" ht="14.4" x14ac:dyDescent="0.3">
      <c r="A8" s="2"/>
      <c r="B8" s="6" t="s">
        <v>12</v>
      </c>
      <c r="C8" s="35">
        <v>0.1875</v>
      </c>
      <c r="D8" s="2" t="s">
        <v>7</v>
      </c>
    </row>
    <row r="9" spans="1:4" ht="14.4" x14ac:dyDescent="0.3">
      <c r="A9" s="2"/>
      <c r="B9" s="7" t="s">
        <v>16</v>
      </c>
      <c r="C9" s="36">
        <v>6.5</v>
      </c>
      <c r="D9" s="2" t="s">
        <v>7</v>
      </c>
    </row>
    <row r="10" spans="1:4" ht="14.4" x14ac:dyDescent="0.3">
      <c r="A10" s="2"/>
      <c r="B10" s="7" t="s">
        <v>17</v>
      </c>
      <c r="C10" s="36">
        <v>1</v>
      </c>
      <c r="D10" s="2" t="s">
        <v>7</v>
      </c>
    </row>
    <row r="11" spans="1:4" ht="14.4" x14ac:dyDescent="0.3">
      <c r="A11" s="2"/>
      <c r="B11" s="7" t="s">
        <v>15</v>
      </c>
      <c r="C11" s="36">
        <v>1.333</v>
      </c>
      <c r="D11" s="2" t="s">
        <v>7</v>
      </c>
    </row>
    <row r="12" spans="1:4" ht="14.4" x14ac:dyDescent="0.3">
      <c r="A12" s="2"/>
      <c r="B12" s="7" t="s">
        <v>30</v>
      </c>
      <c r="C12" s="36">
        <v>4</v>
      </c>
      <c r="D12" s="2" t="s">
        <v>7</v>
      </c>
    </row>
    <row r="13" spans="1:4" ht="14.4" x14ac:dyDescent="0.3">
      <c r="A13" s="2"/>
      <c r="B13" s="7" t="s">
        <v>13</v>
      </c>
      <c r="C13" s="10">
        <f>0.5*(C9+C10)*C11</f>
        <v>4.9987500000000002</v>
      </c>
      <c r="D13" s="2" t="s">
        <v>8</v>
      </c>
    </row>
    <row r="14" spans="1:4" ht="14.4" x14ac:dyDescent="0.3">
      <c r="A14" s="2"/>
      <c r="B14" s="7" t="s">
        <v>0</v>
      </c>
      <c r="C14" s="11">
        <f>C11*C11/C13</f>
        <v>0.35546666666666665</v>
      </c>
      <c r="D14" s="2"/>
    </row>
    <row r="15" spans="1:4" ht="14.4" x14ac:dyDescent="0.3">
      <c r="A15" s="2"/>
      <c r="B15" s="7" t="s">
        <v>1</v>
      </c>
      <c r="C15" s="11">
        <f>C10/C9</f>
        <v>0.15384615384615385</v>
      </c>
      <c r="D15" s="2"/>
    </row>
    <row r="16" spans="1:4" ht="14.4" x14ac:dyDescent="0.3">
      <c r="A16" s="2"/>
      <c r="B16" s="7" t="s">
        <v>32</v>
      </c>
      <c r="C16" s="11">
        <f>C8/C9</f>
        <v>2.8846153846153848E-2</v>
      </c>
      <c r="D16" s="2"/>
    </row>
    <row r="17" spans="1:7" ht="16.2" x14ac:dyDescent="0.3">
      <c r="A17" s="2"/>
      <c r="B17" s="7" t="s">
        <v>68</v>
      </c>
      <c r="C17" s="11">
        <f>((2*C10*C12)+(C10^2)+(C12*C9)+(C10*C9)+(C9^2))/(3*(C10+C9))</f>
        <v>3.7222222222222223</v>
      </c>
      <c r="D17" s="2" t="s">
        <v>7</v>
      </c>
    </row>
    <row r="18" spans="1:7" ht="16.2" x14ac:dyDescent="0.3">
      <c r="A18" s="2"/>
      <c r="B18" s="7" t="s">
        <v>69</v>
      </c>
      <c r="C18" s="11">
        <f>(C17/C9)-0.25</f>
        <v>0.32264957264957261</v>
      </c>
      <c r="D18" s="2"/>
    </row>
    <row r="19" spans="1:7" ht="14.4" x14ac:dyDescent="0.3">
      <c r="A19" s="2"/>
      <c r="B19" s="7" t="s">
        <v>31</v>
      </c>
      <c r="C19" s="11">
        <f>(24*C18*1.4*14.696)/3.14159</f>
        <v>50.713082490239913</v>
      </c>
      <c r="D19" s="2"/>
    </row>
    <row r="20" spans="1:7" ht="14.4" x14ac:dyDescent="0.3">
      <c r="A20" s="2"/>
      <c r="B20" s="2"/>
      <c r="C20" s="2"/>
      <c r="D20" s="2"/>
    </row>
    <row r="21" spans="1:7" ht="20.399999999999999" x14ac:dyDescent="0.35">
      <c r="A21" s="2"/>
      <c r="B21" s="32" t="s">
        <v>47</v>
      </c>
      <c r="C21" s="2"/>
      <c r="D21" s="2"/>
      <c r="E21" s="32" t="s">
        <v>46</v>
      </c>
      <c r="F21" s="13"/>
      <c r="G21" s="2"/>
    </row>
    <row r="22" spans="1:7" ht="14.4" x14ac:dyDescent="0.3">
      <c r="A22" s="2"/>
      <c r="B22" s="7" t="s">
        <v>49</v>
      </c>
      <c r="C22" s="37">
        <v>1750</v>
      </c>
      <c r="D22" s="2" t="s">
        <v>9</v>
      </c>
      <c r="E22" s="7" t="s">
        <v>37</v>
      </c>
      <c r="F22" s="14">
        <f>$C$29*SQRT($C$5/(($C$19*$C$14^3)/((($C$16^3)*($C$14+2)))*(($C$15+1)/2)*($C$27/14.696)))</f>
        <v>1913.9190979632842</v>
      </c>
      <c r="G22" s="15" t="s">
        <v>11</v>
      </c>
    </row>
    <row r="23" spans="1:7" ht="16.2" x14ac:dyDescent="0.3">
      <c r="A23" s="2"/>
      <c r="B23" s="7" t="s">
        <v>72</v>
      </c>
      <c r="C23" s="37">
        <v>0</v>
      </c>
      <c r="D23" s="2" t="s">
        <v>9</v>
      </c>
      <c r="E23" s="7" t="s">
        <v>70</v>
      </c>
      <c r="F23" s="29">
        <v>1.5</v>
      </c>
      <c r="G23" s="15" t="s">
        <v>33</v>
      </c>
    </row>
    <row r="24" spans="1:7" ht="16.8" thickBot="1" x14ac:dyDescent="0.35">
      <c r="A24" s="2"/>
      <c r="B24" s="7" t="s">
        <v>71</v>
      </c>
      <c r="C24" s="37">
        <v>59</v>
      </c>
      <c r="D24" s="2" t="s">
        <v>10</v>
      </c>
      <c r="E24" s="2"/>
      <c r="F24" s="16"/>
      <c r="G24" s="2"/>
    </row>
    <row r="25" spans="1:7" ht="15" thickBot="1" x14ac:dyDescent="0.35">
      <c r="A25" s="2"/>
      <c r="B25" s="7" t="s">
        <v>51</v>
      </c>
      <c r="C25" s="48">
        <f>C23+(120*(((C24-32)*0.5555555)-15))</f>
        <v>-1.7999999997186933E-4</v>
      </c>
      <c r="D25" s="2" t="s">
        <v>9</v>
      </c>
      <c r="E25" s="17" t="s">
        <v>19</v>
      </c>
      <c r="F25" s="18">
        <f>F22/F23</f>
        <v>1275.9460653088561</v>
      </c>
      <c r="G25" s="2" t="s">
        <v>11</v>
      </c>
    </row>
    <row r="26" spans="1:7" ht="14.4" x14ac:dyDescent="0.3">
      <c r="A26" s="2"/>
      <c r="B26" s="7" t="s">
        <v>52</v>
      </c>
      <c r="C26" s="48">
        <f>C25+C22</f>
        <v>1749.99982</v>
      </c>
      <c r="D26" s="2" t="s">
        <v>9</v>
      </c>
    </row>
    <row r="27" spans="1:7" ht="14.4" x14ac:dyDescent="0.3">
      <c r="B27" s="7" t="s">
        <v>50</v>
      </c>
      <c r="C27" s="12">
        <f>14.696*(((59-(0.00356*($C$26))+459.7)/518.7)^5.256)</f>
        <v>13.791665122354575</v>
      </c>
      <c r="D27" s="2" t="s">
        <v>6</v>
      </c>
    </row>
    <row r="28" spans="1:7" ht="14.4" x14ac:dyDescent="0.3">
      <c r="B28" s="7" t="s">
        <v>55</v>
      </c>
      <c r="C28" s="12">
        <f>C24-(0.00356*(C26))</f>
        <v>52.770000640799999</v>
      </c>
      <c r="D28" s="2" t="s">
        <v>10</v>
      </c>
    </row>
    <row r="29" spans="1:7" ht="14.4" x14ac:dyDescent="0.3">
      <c r="B29" s="7" t="s">
        <v>14</v>
      </c>
      <c r="C29" s="8">
        <f>49.03*SQRT(C28+459.7)</f>
        <v>1109.9313467793606</v>
      </c>
      <c r="D29" s="2" t="s">
        <v>53</v>
      </c>
    </row>
    <row r="30" spans="1:7" ht="14.4" x14ac:dyDescent="0.3">
      <c r="B30" s="2"/>
      <c r="C30" s="2"/>
    </row>
    <row r="31" spans="1:7" ht="14.4" x14ac:dyDescent="0.3">
      <c r="B31" s="1" t="s">
        <v>73</v>
      </c>
      <c r="C31" s="2"/>
    </row>
    <row r="32" spans="1:7" ht="13.8" x14ac:dyDescent="0.3">
      <c r="B32" s="1" t="s">
        <v>56</v>
      </c>
    </row>
    <row r="33" spans="2:10" ht="13.8" x14ac:dyDescent="0.3">
      <c r="B33" s="49" t="s">
        <v>57</v>
      </c>
    </row>
    <row r="34" spans="2:10" ht="13.8" x14ac:dyDescent="0.3">
      <c r="B34" s="1" t="s">
        <v>58</v>
      </c>
    </row>
    <row r="35" spans="2:10" ht="13.8" x14ac:dyDescent="0.3">
      <c r="B35" s="1" t="s">
        <v>59</v>
      </c>
    </row>
    <row r="36" spans="2:10" ht="13.8" x14ac:dyDescent="0.3">
      <c r="B36" s="1" t="s">
        <v>60</v>
      </c>
    </row>
    <row r="38" spans="2:10" ht="39.6" x14ac:dyDescent="0.25">
      <c r="B38" s="45" t="s">
        <v>54</v>
      </c>
      <c r="C38" s="45" t="s">
        <v>38</v>
      </c>
      <c r="D38" s="46" t="s">
        <v>39</v>
      </c>
      <c r="E38" s="45" t="s">
        <v>40</v>
      </c>
      <c r="F38" s="46" t="s">
        <v>41</v>
      </c>
      <c r="G38" s="46" t="s">
        <v>42</v>
      </c>
      <c r="H38" s="46" t="s">
        <v>44</v>
      </c>
      <c r="I38" s="46" t="s">
        <v>43</v>
      </c>
      <c r="J38" s="46" t="s">
        <v>45</v>
      </c>
    </row>
    <row r="39" spans="2:10" ht="14.4" x14ac:dyDescent="0.3">
      <c r="B39" s="41">
        <f>C25</f>
        <v>-1.7999999997186933E-4</v>
      </c>
      <c r="C39" s="38">
        <f>59-0.00356*B39</f>
        <v>59.000000640800003</v>
      </c>
      <c r="D39" s="38">
        <f t="shared" ref="D39:D70" si="0">2116*POWER((C39+459.7)/518.6,5.256)/(12*12)</f>
        <v>14.709343440550965</v>
      </c>
      <c r="E39" s="39">
        <f t="shared" ref="E39:E70" si="1">SQRT(1.4*1716.59*(C39+460))</f>
        <v>1116.8143514210351</v>
      </c>
      <c r="F39" s="40">
        <f t="shared" ref="F39:F70" si="2">E39*SQRT($C$5/(($C$19*$C$14^3)/((($C$16^3)*($C$14+2)))*(($C$15+1)/2)*(D39/14.7)))</f>
        <v>1865.001771129648</v>
      </c>
      <c r="G39" s="41">
        <f>F39/$F$23</f>
        <v>1243.3345140864319</v>
      </c>
      <c r="H39" s="41">
        <f t="shared" ref="H39:H70" si="3">B39/3.281</f>
        <v>-5.4861322758875137E-5</v>
      </c>
      <c r="I39" s="42">
        <f>F39/3.281</f>
        <v>568.42480071004206</v>
      </c>
      <c r="J39" s="42">
        <f>G39/3.281</f>
        <v>378.949867140028</v>
      </c>
    </row>
    <row r="40" spans="2:10" ht="14.4" x14ac:dyDescent="0.3">
      <c r="B40" s="41">
        <f>B39+500</f>
        <v>499.99982</v>
      </c>
      <c r="C40" s="38">
        <f t="shared" ref="C40:C103" si="4">59-0.00356*B40</f>
        <v>57.220000640800002</v>
      </c>
      <c r="D40" s="38">
        <f t="shared" si="0"/>
        <v>14.445964422329418</v>
      </c>
      <c r="E40" s="39">
        <f t="shared" si="1"/>
        <v>1114.8975528092196</v>
      </c>
      <c r="F40" s="40">
        <f t="shared" si="2"/>
        <v>1878.6963787552959</v>
      </c>
      <c r="G40" s="41">
        <f t="shared" ref="G40:G103" si="5">F40/$F$23</f>
        <v>1252.4642525035306</v>
      </c>
      <c r="H40" s="41">
        <f t="shared" si="3"/>
        <v>152.39250838159097</v>
      </c>
      <c r="I40" s="42">
        <f t="shared" ref="I40:I71" si="6">F40/3.281</f>
        <v>572.59871342739893</v>
      </c>
      <c r="J40" s="42">
        <f t="shared" ref="J40:J103" si="7">G40/3.281</f>
        <v>381.73247561826594</v>
      </c>
    </row>
    <row r="41" spans="2:10" ht="14.4" x14ac:dyDescent="0.3">
      <c r="B41" s="41">
        <f t="shared" ref="B41:B104" si="8">B40+500</f>
        <v>999.99982</v>
      </c>
      <c r="C41" s="38">
        <f t="shared" si="4"/>
        <v>55.440000640800001</v>
      </c>
      <c r="D41" s="38">
        <f t="shared" si="0"/>
        <v>14.186417179122467</v>
      </c>
      <c r="E41" s="39">
        <f t="shared" si="1"/>
        <v>1112.9774530420582</v>
      </c>
      <c r="F41" s="40">
        <f t="shared" si="2"/>
        <v>1892.5393118526656</v>
      </c>
      <c r="G41" s="41">
        <f t="shared" si="5"/>
        <v>1261.6928745684438</v>
      </c>
      <c r="H41" s="41">
        <f t="shared" si="3"/>
        <v>304.78507162450472</v>
      </c>
      <c r="I41" s="42">
        <f t="shared" si="6"/>
        <v>576.81783354241554</v>
      </c>
      <c r="J41" s="42">
        <f t="shared" si="7"/>
        <v>384.5452223616104</v>
      </c>
    </row>
    <row r="42" spans="2:10" ht="14.4" x14ac:dyDescent="0.3">
      <c r="B42" s="41">
        <f t="shared" si="8"/>
        <v>1499.99982</v>
      </c>
      <c r="C42" s="38">
        <f t="shared" si="4"/>
        <v>53.6600006408</v>
      </c>
      <c r="D42" s="38">
        <f t="shared" si="0"/>
        <v>13.930658916092336</v>
      </c>
      <c r="E42" s="39">
        <f t="shared" si="1"/>
        <v>1111.0540350045928</v>
      </c>
      <c r="F42" s="40">
        <f t="shared" si="2"/>
        <v>1906.5326978783469</v>
      </c>
      <c r="G42" s="41">
        <f t="shared" si="5"/>
        <v>1271.0217985855645</v>
      </c>
      <c r="H42" s="41">
        <f t="shared" si="3"/>
        <v>457.17763486741848</v>
      </c>
      <c r="I42" s="42">
        <f t="shared" si="6"/>
        <v>581.08280947221783</v>
      </c>
      <c r="J42" s="42">
        <f t="shared" si="7"/>
        <v>387.38853964814524</v>
      </c>
    </row>
    <row r="43" spans="2:10" ht="14.4" x14ac:dyDescent="0.3">
      <c r="B43" s="41">
        <f t="shared" si="8"/>
        <v>1999.99982</v>
      </c>
      <c r="C43" s="38">
        <f t="shared" si="4"/>
        <v>51.880000640799999</v>
      </c>
      <c r="D43" s="38">
        <f t="shared" si="0"/>
        <v>13.678647170702751</v>
      </c>
      <c r="E43" s="39">
        <f t="shared" si="1"/>
        <v>1109.1272814334643</v>
      </c>
      <c r="F43" s="40">
        <f t="shared" si="2"/>
        <v>1920.6787023275872</v>
      </c>
      <c r="G43" s="41">
        <f t="shared" si="5"/>
        <v>1280.4524682183915</v>
      </c>
      <c r="H43" s="41">
        <f t="shared" si="3"/>
        <v>609.57019811033217</v>
      </c>
      <c r="I43" s="42">
        <f t="shared" si="6"/>
        <v>585.39430122754868</v>
      </c>
      <c r="J43" s="42">
        <f t="shared" si="7"/>
        <v>390.26286748503242</v>
      </c>
    </row>
    <row r="44" spans="2:10" ht="14.4" x14ac:dyDescent="0.3">
      <c r="B44" s="41">
        <f t="shared" si="8"/>
        <v>2499.99982</v>
      </c>
      <c r="C44" s="38">
        <f t="shared" si="4"/>
        <v>50.100000640800005</v>
      </c>
      <c r="D44" s="38">
        <f t="shared" si="0"/>
        <v>13.430339811277484</v>
      </c>
      <c r="E44" s="39">
        <f t="shared" si="1"/>
        <v>1107.1971749151037</v>
      </c>
      <c r="F44" s="40">
        <f t="shared" si="2"/>
        <v>1934.9795295498841</v>
      </c>
      <c r="G44" s="41">
        <f t="shared" si="5"/>
        <v>1289.9863530332561</v>
      </c>
      <c r="H44" s="41">
        <f t="shared" si="3"/>
        <v>761.96276135324592</v>
      </c>
      <c r="I44" s="42">
        <f t="shared" si="6"/>
        <v>589.75298066134837</v>
      </c>
      <c r="J44" s="42">
        <f t="shared" si="7"/>
        <v>393.16865377423227</v>
      </c>
    </row>
    <row r="45" spans="2:10" ht="14.4" x14ac:dyDescent="0.3">
      <c r="B45" s="41">
        <f t="shared" si="8"/>
        <v>2999.99982</v>
      </c>
      <c r="C45" s="38">
        <f t="shared" si="4"/>
        <v>48.320000640800004</v>
      </c>
      <c r="D45" s="38">
        <f t="shared" si="0"/>
        <v>13.185695035560091</v>
      </c>
      <c r="E45" s="39">
        <f t="shared" si="1"/>
        <v>1105.2636978838973</v>
      </c>
      <c r="F45" s="40">
        <f t="shared" si="2"/>
        <v>1949.4374235849998</v>
      </c>
      <c r="G45" s="41">
        <f t="shared" si="5"/>
        <v>1299.6249490566665</v>
      </c>
      <c r="H45" s="41">
        <f t="shared" si="3"/>
        <v>914.35532459615968</v>
      </c>
      <c r="I45" s="42">
        <f t="shared" si="6"/>
        <v>594.15953172355978</v>
      </c>
      <c r="J45" s="42">
        <f t="shared" si="7"/>
        <v>396.10635448237321</v>
      </c>
    </row>
    <row r="46" spans="2:10" ht="14.4" x14ac:dyDescent="0.3">
      <c r="B46" s="41">
        <f t="shared" si="8"/>
        <v>3499.99982</v>
      </c>
      <c r="C46" s="38">
        <f t="shared" si="4"/>
        <v>46.540000640800002</v>
      </c>
      <c r="D46" s="38">
        <f t="shared" si="0"/>
        <v>12.944671369274937</v>
      </c>
      <c r="E46" s="39">
        <f t="shared" si="1"/>
        <v>1103.3268326203197</v>
      </c>
      <c r="F46" s="40">
        <f t="shared" si="2"/>
        <v>1964.0546690199658</v>
      </c>
      <c r="G46" s="41">
        <f t="shared" si="5"/>
        <v>1309.3697793466438</v>
      </c>
      <c r="H46" s="41">
        <f t="shared" si="3"/>
        <v>1066.7478878390734</v>
      </c>
      <c r="I46" s="42">
        <f t="shared" si="6"/>
        <v>598.61465072233034</v>
      </c>
      <c r="J46" s="42">
        <f t="shared" si="7"/>
        <v>399.07643381488685</v>
      </c>
    </row>
    <row r="47" spans="2:10" ht="14.4" x14ac:dyDescent="0.3">
      <c r="B47" s="41">
        <f t="shared" si="8"/>
        <v>3999.99982</v>
      </c>
      <c r="C47" s="38">
        <f t="shared" si="4"/>
        <v>44.760000640800001</v>
      </c>
      <c r="D47" s="38">
        <f t="shared" si="0"/>
        <v>12.707227664689533</v>
      </c>
      <c r="E47" s="39">
        <f t="shared" si="1"/>
        <v>1101.3865612490408</v>
      </c>
      <c r="F47" s="40">
        <f t="shared" si="2"/>
        <v>1978.8335918676962</v>
      </c>
      <c r="G47" s="41">
        <f t="shared" si="5"/>
        <v>1319.2223945784642</v>
      </c>
      <c r="H47" s="41">
        <f t="shared" si="3"/>
        <v>1219.1404510819871</v>
      </c>
      <c r="I47" s="42">
        <f t="shared" si="6"/>
        <v>603.11904659180016</v>
      </c>
      <c r="J47" s="42">
        <f t="shared" si="7"/>
        <v>402.0793643945334</v>
      </c>
    </row>
    <row r="48" spans="2:10" ht="14.4" x14ac:dyDescent="0.3">
      <c r="B48" s="41">
        <f t="shared" si="8"/>
        <v>4499.99982</v>
      </c>
      <c r="C48" s="38">
        <f t="shared" si="4"/>
        <v>42.9800006408</v>
      </c>
      <c r="D48" s="38">
        <f t="shared" si="0"/>
        <v>12.47332309917809</v>
      </c>
      <c r="E48" s="39">
        <f t="shared" si="1"/>
        <v>1099.4428657369999</v>
      </c>
      <c r="F48" s="40">
        <f t="shared" si="2"/>
        <v>1993.77656046782</v>
      </c>
      <c r="G48" s="41">
        <f t="shared" si="5"/>
        <v>1329.1843736452133</v>
      </c>
      <c r="H48" s="41">
        <f t="shared" si="3"/>
        <v>1371.5330143249009</v>
      </c>
      <c r="I48" s="42">
        <f t="shared" si="6"/>
        <v>607.67344116666254</v>
      </c>
      <c r="J48" s="42">
        <f t="shared" si="7"/>
        <v>405.11562744444171</v>
      </c>
    </row>
    <row r="49" spans="2:10" ht="14.4" x14ac:dyDescent="0.3">
      <c r="B49" s="41">
        <f t="shared" si="8"/>
        <v>4999.99982</v>
      </c>
      <c r="C49" s="38">
        <f t="shared" si="4"/>
        <v>41.200000640799999</v>
      </c>
      <c r="D49" s="38">
        <f t="shared" si="0"/>
        <v>12.242917173786454</v>
      </c>
      <c r="E49" s="39">
        <f t="shared" si="1"/>
        <v>1097.4957278914515</v>
      </c>
      <c r="F49" s="40">
        <f t="shared" si="2"/>
        <v>2008.8859864103829</v>
      </c>
      <c r="G49" s="41">
        <f t="shared" si="5"/>
        <v>1339.2573242735887</v>
      </c>
      <c r="H49" s="41">
        <f t="shared" si="3"/>
        <v>1523.9255775678146</v>
      </c>
      <c r="I49" s="42">
        <f t="shared" si="6"/>
        <v>612.27856946369479</v>
      </c>
      <c r="J49" s="42">
        <f t="shared" si="7"/>
        <v>408.1857129757966</v>
      </c>
    </row>
    <row r="50" spans="2:10" ht="14.4" x14ac:dyDescent="0.3">
      <c r="B50" s="41">
        <f t="shared" si="8"/>
        <v>5499.99982</v>
      </c>
      <c r="C50" s="38">
        <f t="shared" si="4"/>
        <v>39.420000640799998</v>
      </c>
      <c r="D50" s="38">
        <f t="shared" si="0"/>
        <v>12.0159697117983</v>
      </c>
      <c r="E50" s="39">
        <f t="shared" si="1"/>
        <v>1095.5451293579772</v>
      </c>
      <c r="F50" s="40">
        <f t="shared" si="2"/>
        <v>2024.1643254830749</v>
      </c>
      <c r="G50" s="41">
        <f t="shared" si="5"/>
        <v>1349.4428836553832</v>
      </c>
      <c r="H50" s="41">
        <f t="shared" si="3"/>
        <v>1676.3181408107284</v>
      </c>
      <c r="I50" s="42">
        <f t="shared" si="6"/>
        <v>616.93517997045865</v>
      </c>
      <c r="J50" s="42">
        <f t="shared" si="7"/>
        <v>411.29011998030575</v>
      </c>
    </row>
    <row r="51" spans="2:10" ht="14.4" x14ac:dyDescent="0.3">
      <c r="B51" s="41">
        <f t="shared" si="8"/>
        <v>5999.99982</v>
      </c>
      <c r="C51" s="38">
        <f t="shared" si="4"/>
        <v>37.640000640799997</v>
      </c>
      <c r="D51" s="38">
        <f t="shared" si="0"/>
        <v>11.792440857302642</v>
      </c>
      <c r="E51" s="39">
        <f t="shared" si="1"/>
        <v>1093.5910516184681</v>
      </c>
      <c r="F51" s="40">
        <f t="shared" si="2"/>
        <v>2039.6140786426806</v>
      </c>
      <c r="G51" s="41">
        <f t="shared" si="5"/>
        <v>1359.7427190951205</v>
      </c>
      <c r="H51" s="41">
        <f t="shared" si="3"/>
        <v>1828.7107040536421</v>
      </c>
      <c r="I51" s="42">
        <f t="shared" si="6"/>
        <v>621.64403494138389</v>
      </c>
      <c r="J51" s="42">
        <f t="shared" si="7"/>
        <v>414.4293566275893</v>
      </c>
    </row>
    <row r="52" spans="2:10" ht="14.4" x14ac:dyDescent="0.3">
      <c r="B52" s="41">
        <f t="shared" si="8"/>
        <v>6499.99982</v>
      </c>
      <c r="C52" s="38">
        <f t="shared" si="4"/>
        <v>35.860000640800003</v>
      </c>
      <c r="D52" s="38">
        <f t="shared" si="0"/>
        <v>11.572291073762555</v>
      </c>
      <c r="E52" s="39">
        <f t="shared" si="1"/>
        <v>1091.6334759890735</v>
      </c>
      <c r="F52" s="40">
        <f t="shared" si="2"/>
        <v>2055.237793011459</v>
      </c>
      <c r="G52" s="41">
        <f t="shared" si="5"/>
        <v>1370.1585286743059</v>
      </c>
      <c r="H52" s="41">
        <f t="shared" si="3"/>
        <v>1981.1032672965559</v>
      </c>
      <c r="I52" s="42">
        <f t="shared" si="6"/>
        <v>626.40591070145047</v>
      </c>
      <c r="J52" s="42">
        <f t="shared" si="7"/>
        <v>417.60394046763361</v>
      </c>
    </row>
    <row r="53" spans="2:10" ht="14.4" x14ac:dyDescent="0.3">
      <c r="B53" s="41">
        <f t="shared" si="8"/>
        <v>6999.99982</v>
      </c>
      <c r="C53" s="38">
        <f t="shared" si="4"/>
        <v>34.080000640800002</v>
      </c>
      <c r="D53" s="38">
        <f t="shared" si="0"/>
        <v>11.35548114258534</v>
      </c>
      <c r="E53" s="39">
        <f t="shared" si="1"/>
        <v>1089.6723836181161</v>
      </c>
      <c r="F53" s="40">
        <f t="shared" si="2"/>
        <v>2071.0380628991675</v>
      </c>
      <c r="G53" s="41">
        <f t="shared" si="5"/>
        <v>1380.6920419327782</v>
      </c>
      <c r="H53" s="41">
        <f t="shared" si="3"/>
        <v>2133.4958305394698</v>
      </c>
      <c r="I53" s="42">
        <f t="shared" si="6"/>
        <v>631.22159795768584</v>
      </c>
      <c r="J53" s="42">
        <f t="shared" si="7"/>
        <v>420.81439863845725</v>
      </c>
    </row>
    <row r="54" spans="2:10" ht="14.4" x14ac:dyDescent="0.3">
      <c r="B54" s="41">
        <f>B53+500</f>
        <v>7499.99982</v>
      </c>
      <c r="C54" s="38">
        <f t="shared" si="4"/>
        <v>32.3000006408</v>
      </c>
      <c r="D54" s="38">
        <f t="shared" si="0"/>
        <v>11.141972161693936</v>
      </c>
      <c r="E54" s="39">
        <f t="shared" si="1"/>
        <v>1087.7077554839752</v>
      </c>
      <c r="F54" s="40">
        <f t="shared" si="2"/>
        <v>2087.0175308515154</v>
      </c>
      <c r="G54" s="41">
        <f t="shared" si="5"/>
        <v>1391.345020567677</v>
      </c>
      <c r="H54" s="41">
        <f t="shared" si="3"/>
        <v>2285.8883937823834</v>
      </c>
      <c r="I54" s="42">
        <f t="shared" si="6"/>
        <v>636.09190211871851</v>
      </c>
      <c r="J54" s="42">
        <f t="shared" si="7"/>
        <v>424.06126807914569</v>
      </c>
    </row>
    <row r="55" spans="2:10" ht="14.4" x14ac:dyDescent="0.3">
      <c r="B55" s="41">
        <f t="shared" si="8"/>
        <v>7999.99982</v>
      </c>
      <c r="C55" s="38">
        <f t="shared" si="4"/>
        <v>30.520000640800003</v>
      </c>
      <c r="D55" s="38">
        <f t="shared" si="0"/>
        <v>10.931725544099598</v>
      </c>
      <c r="E55" s="39">
        <f t="shared" si="1"/>
        <v>1085.7395723929321</v>
      </c>
      <c r="F55" s="40">
        <f t="shared" si="2"/>
        <v>2103.178888725799</v>
      </c>
      <c r="G55" s="41">
        <f t="shared" si="5"/>
        <v>1402.1192591505326</v>
      </c>
      <c r="H55" s="41">
        <f t="shared" si="3"/>
        <v>2438.2809570252971</v>
      </c>
      <c r="I55" s="42">
        <f t="shared" si="6"/>
        <v>641.01764362261474</v>
      </c>
      <c r="J55" s="42">
        <f t="shared" si="7"/>
        <v>427.34509574840979</v>
      </c>
    </row>
    <row r="56" spans="2:10" ht="14.4" x14ac:dyDescent="0.3">
      <c r="B56" s="41">
        <f t="shared" si="8"/>
        <v>8499.9998200000009</v>
      </c>
      <c r="C56" s="38">
        <f t="shared" si="4"/>
        <v>28.740000640799998</v>
      </c>
      <c r="D56" s="38">
        <f t="shared" si="0"/>
        <v>10.724703016475983</v>
      </c>
      <c r="E56" s="39">
        <f t="shared" si="1"/>
        <v>1083.7678149769845</v>
      </c>
      <c r="F56" s="40">
        <f t="shared" si="2"/>
        <v>2119.5248787945516</v>
      </c>
      <c r="G56" s="41">
        <f t="shared" si="5"/>
        <v>1413.0165858630344</v>
      </c>
      <c r="H56" s="41">
        <f t="shared" si="3"/>
        <v>2590.6735202682112</v>
      </c>
      <c r="I56" s="42">
        <f t="shared" si="6"/>
        <v>645.99965827325559</v>
      </c>
      <c r="J56" s="42">
        <f t="shared" si="7"/>
        <v>430.66643884883706</v>
      </c>
    </row>
    <row r="57" spans="2:10" ht="14.4" x14ac:dyDescent="0.3">
      <c r="B57" s="41">
        <f t="shared" si="8"/>
        <v>8999.9998200000009</v>
      </c>
      <c r="C57" s="38">
        <f t="shared" si="4"/>
        <v>26.960000640799997</v>
      </c>
      <c r="D57" s="38">
        <f t="shared" si="0"/>
        <v>10.520866617734477</v>
      </c>
      <c r="E57" s="39">
        <f t="shared" si="1"/>
        <v>1081.7924636916209</v>
      </c>
      <c r="F57" s="40">
        <f t="shared" si="2"/>
        <v>2136.0582948780202</v>
      </c>
      <c r="G57" s="41">
        <f t="shared" si="5"/>
        <v>1424.0388632520135</v>
      </c>
      <c r="H57" s="41">
        <f t="shared" si="3"/>
        <v>2743.0660835111248</v>
      </c>
      <c r="I57" s="42">
        <f t="shared" si="6"/>
        <v>651.0387975854984</v>
      </c>
      <c r="J57" s="42">
        <f t="shared" si="7"/>
        <v>434.0258650569989</v>
      </c>
    </row>
    <row r="58" spans="2:10" ht="14.4" x14ac:dyDescent="0.3">
      <c r="B58" s="41">
        <f t="shared" si="8"/>
        <v>9499.9998200000009</v>
      </c>
      <c r="C58" s="38">
        <f t="shared" si="4"/>
        <v>25.180000640799996</v>
      </c>
      <c r="D58" s="38">
        <f t="shared" si="0"/>
        <v>10.320178697600907</v>
      </c>
      <c r="E58" s="39">
        <f t="shared" si="1"/>
        <v>1079.8134988135623</v>
      </c>
      <c r="F58" s="40">
        <f t="shared" si="2"/>
        <v>2152.781983506346</v>
      </c>
      <c r="G58" s="41">
        <f t="shared" si="5"/>
        <v>1435.1879890042308</v>
      </c>
      <c r="H58" s="41">
        <f t="shared" si="3"/>
        <v>2895.4586467540385</v>
      </c>
      <c r="I58" s="42">
        <f t="shared" si="6"/>
        <v>656.13592913939226</v>
      </c>
      <c r="J58" s="42">
        <f t="shared" si="7"/>
        <v>437.42395275959484</v>
      </c>
    </row>
    <row r="59" spans="2:10" ht="14.4" x14ac:dyDescent="0.3">
      <c r="B59" s="41">
        <f t="shared" si="8"/>
        <v>9999.9998200000009</v>
      </c>
      <c r="C59" s="38">
        <f t="shared" si="4"/>
        <v>23.400000640800002</v>
      </c>
      <c r="D59" s="38">
        <f t="shared" si="0"/>
        <v>10.122601915193517</v>
      </c>
      <c r="E59" s="39">
        <f t="shared" si="1"/>
        <v>1077.8309004384625</v>
      </c>
      <c r="F59" s="40">
        <f t="shared" si="2"/>
        <v>2169.6988451123361</v>
      </c>
      <c r="G59" s="41">
        <f t="shared" si="5"/>
        <v>1446.4658967415573</v>
      </c>
      <c r="H59" s="41">
        <f t="shared" si="3"/>
        <v>3047.8512099969521</v>
      </c>
      <c r="I59" s="42">
        <f t="shared" si="6"/>
        <v>661.29193694371713</v>
      </c>
      <c r="J59" s="42">
        <f t="shared" si="7"/>
        <v>440.86129129581144</v>
      </c>
    </row>
    <row r="60" spans="2:10" ht="14.4" x14ac:dyDescent="0.3">
      <c r="B60" s="41">
        <f t="shared" si="8"/>
        <v>10499.999820000001</v>
      </c>
      <c r="C60" s="38">
        <f t="shared" si="4"/>
        <v>21.620000640800001</v>
      </c>
      <c r="D60" s="38">
        <f t="shared" si="0"/>
        <v>9.9280992376023534</v>
      </c>
      <c r="E60" s="39">
        <f t="shared" si="1"/>
        <v>1075.8446484785743</v>
      </c>
      <c r="F60" s="40">
        <f t="shared" si="2"/>
        <v>2186.8118352557422</v>
      </c>
      <c r="G60" s="41">
        <f t="shared" si="5"/>
        <v>1457.8745568371614</v>
      </c>
      <c r="H60" s="41">
        <f t="shared" si="3"/>
        <v>3200.2437732398662</v>
      </c>
      <c r="I60" s="42">
        <f t="shared" si="6"/>
        <v>666.50772180912588</v>
      </c>
      <c r="J60" s="42">
        <f t="shared" si="7"/>
        <v>444.33848120608394</v>
      </c>
    </row>
    <row r="61" spans="2:10" ht="14.4" x14ac:dyDescent="0.3">
      <c r="B61" s="41">
        <f t="shared" si="8"/>
        <v>10999.999820000001</v>
      </c>
      <c r="C61" s="38">
        <f t="shared" si="4"/>
        <v>19.8400006408</v>
      </c>
      <c r="D61" s="38">
        <f t="shared" si="0"/>
        <v>9.7366339384698897</v>
      </c>
      <c r="E61" s="39">
        <f t="shared" si="1"/>
        <v>1073.8547226603732</v>
      </c>
      <c r="F61" s="40">
        <f t="shared" si="2"/>
        <v>2204.1239658800132</v>
      </c>
      <c r="G61" s="41">
        <f t="shared" si="5"/>
        <v>1469.4159772533421</v>
      </c>
      <c r="H61" s="41">
        <f t="shared" si="3"/>
        <v>3352.6363364827798</v>
      </c>
      <c r="I61" s="42">
        <f t="shared" si="6"/>
        <v>671.78420173118354</v>
      </c>
      <c r="J61" s="42">
        <f t="shared" si="7"/>
        <v>447.85613448745568</v>
      </c>
    </row>
    <row r="62" spans="2:10" ht="14.4" x14ac:dyDescent="0.3">
      <c r="B62" s="41">
        <f t="shared" si="8"/>
        <v>11499.999820000001</v>
      </c>
      <c r="C62" s="38">
        <f t="shared" si="4"/>
        <v>18.060000640799998</v>
      </c>
      <c r="D62" s="38">
        <f t="shared" si="0"/>
        <v>9.5481695965730999</v>
      </c>
      <c r="E62" s="39">
        <f t="shared" si="1"/>
        <v>1071.8611025221444</v>
      </c>
      <c r="F62" s="40">
        <f t="shared" si="2"/>
        <v>2221.638306602486</v>
      </c>
      <c r="G62" s="41">
        <f t="shared" si="5"/>
        <v>1481.0922044016572</v>
      </c>
      <c r="H62" s="41">
        <f t="shared" si="3"/>
        <v>3505.0288997256935</v>
      </c>
      <c r="I62" s="42">
        <f t="shared" si="6"/>
        <v>677.12231228359826</v>
      </c>
      <c r="J62" s="42">
        <f t="shared" si="7"/>
        <v>451.41487485573214</v>
      </c>
    </row>
    <row r="63" spans="2:10" ht="14.4" x14ac:dyDescent="0.3">
      <c r="B63" s="41">
        <f t="shared" si="8"/>
        <v>11999.999820000001</v>
      </c>
      <c r="C63" s="38">
        <f t="shared" si="4"/>
        <v>16.280000640799997</v>
      </c>
      <c r="D63" s="38">
        <f t="shared" si="0"/>
        <v>9.362670094406754</v>
      </c>
      <c r="E63" s="39">
        <f t="shared" si="1"/>
        <v>1069.8637674115275</v>
      </c>
      <c r="F63" s="40">
        <f t="shared" si="2"/>
        <v>2239.3579860390582</v>
      </c>
      <c r="G63" s="41">
        <f t="shared" si="5"/>
        <v>1492.9053240260389</v>
      </c>
      <c r="H63" s="41">
        <f t="shared" si="3"/>
        <v>3657.4214629686071</v>
      </c>
      <c r="I63" s="42">
        <f t="shared" si="6"/>
        <v>682.52300702196226</v>
      </c>
      <c r="J63" s="42">
        <f t="shared" si="7"/>
        <v>455.01533801464154</v>
      </c>
    </row>
    <row r="64" spans="2:10" ht="14.4" x14ac:dyDescent="0.3">
      <c r="B64" s="41">
        <f t="shared" si="8"/>
        <v>12499.999820000001</v>
      </c>
      <c r="C64" s="38">
        <f t="shared" si="4"/>
        <v>14.500000640799996</v>
      </c>
      <c r="D64" s="38">
        <f t="shared" si="0"/>
        <v>9.1800996167681745</v>
      </c>
      <c r="E64" s="39">
        <f t="shared" si="1"/>
        <v>1067.8626964830203</v>
      </c>
      <c r="F64" s="40">
        <f t="shared" si="2"/>
        <v>2257.2861931643724</v>
      </c>
      <c r="G64" s="41">
        <f t="shared" si="5"/>
        <v>1504.8574621095815</v>
      </c>
      <c r="H64" s="41">
        <f t="shared" si="3"/>
        <v>3809.8140262115212</v>
      </c>
      <c r="I64" s="42">
        <f t="shared" si="6"/>
        <v>687.98725789831531</v>
      </c>
      <c r="J64" s="42">
        <f t="shared" si="7"/>
        <v>458.65817193221017</v>
      </c>
    </row>
    <row r="65" spans="2:10" ht="14.4" x14ac:dyDescent="0.3">
      <c r="B65" s="41">
        <f t="shared" si="8"/>
        <v>12999.999820000001</v>
      </c>
      <c r="C65" s="38">
        <f t="shared" si="4"/>
        <v>12.720000640800002</v>
      </c>
      <c r="D65" s="38">
        <f t="shared" si="0"/>
        <v>9.0004226493432355</v>
      </c>
      <c r="E65" s="39">
        <f t="shared" si="1"/>
        <v>1065.8578686954406</v>
      </c>
      <c r="F65" s="40">
        <f t="shared" si="2"/>
        <v>2275.4261787086257</v>
      </c>
      <c r="G65" s="41">
        <f t="shared" si="5"/>
        <v>1516.9507858057505</v>
      </c>
      <c r="H65" s="41">
        <f t="shared" si="3"/>
        <v>3962.2065894544348</v>
      </c>
      <c r="I65" s="42">
        <f t="shared" si="6"/>
        <v>693.5160556868716</v>
      </c>
      <c r="J65" s="42">
        <f t="shared" si="7"/>
        <v>462.34403712458106</v>
      </c>
    </row>
    <row r="66" spans="2:10" ht="14.4" x14ac:dyDescent="0.3">
      <c r="B66" s="41">
        <f>B65+500</f>
        <v>13499.999820000001</v>
      </c>
      <c r="C66" s="38">
        <f t="shared" si="4"/>
        <v>10.940000640800001</v>
      </c>
      <c r="D66" s="38">
        <f t="shared" si="0"/>
        <v>8.8236039772938213</v>
      </c>
      <c r="E66" s="39">
        <f t="shared" si="1"/>
        <v>1063.8492628093452</v>
      </c>
      <c r="F66" s="40">
        <f t="shared" si="2"/>
        <v>2293.7812565921081</v>
      </c>
      <c r="G66" s="41">
        <f t="shared" si="5"/>
        <v>1529.1875043947387</v>
      </c>
      <c r="H66" s="41">
        <f t="shared" si="3"/>
        <v>4114.5991526973485</v>
      </c>
      <c r="I66" s="42">
        <f t="shared" si="6"/>
        <v>699.110410421246</v>
      </c>
      <c r="J66" s="42">
        <f t="shared" si="7"/>
        <v>466.0736069474973</v>
      </c>
    </row>
    <row r="67" spans="2:10" ht="14.4" x14ac:dyDescent="0.3">
      <c r="B67" s="41">
        <f t="shared" si="8"/>
        <v>13999.999820000001</v>
      </c>
      <c r="C67" s="38">
        <f t="shared" si="4"/>
        <v>9.1600006407999999</v>
      </c>
      <c r="D67" s="38">
        <f t="shared" si="0"/>
        <v>8.6496086838465303</v>
      </c>
      <c r="E67" s="39">
        <f t="shared" si="1"/>
        <v>1061.8368573844041</v>
      </c>
      <c r="F67" s="40">
        <f t="shared" si="2"/>
        <v>2312.3548053986642</v>
      </c>
      <c r="G67" s="41">
        <f t="shared" si="5"/>
        <v>1541.5698702657762</v>
      </c>
      <c r="H67" s="41">
        <f t="shared" si="3"/>
        <v>4266.9917159402621</v>
      </c>
      <c r="I67" s="42">
        <f t="shared" si="6"/>
        <v>704.7713518435429</v>
      </c>
      <c r="J67" s="42">
        <f t="shared" si="7"/>
        <v>469.84756789569525</v>
      </c>
    </row>
    <row r="68" spans="2:10" ht="14.4" x14ac:dyDescent="0.3">
      <c r="B68" s="41">
        <f t="shared" si="8"/>
        <v>14499.999820000001</v>
      </c>
      <c r="C68" s="38">
        <f t="shared" si="4"/>
        <v>7.3800006407999987</v>
      </c>
      <c r="D68" s="38">
        <f t="shared" si="0"/>
        <v>8.4784021488828554</v>
      </c>
      <c r="E68" s="39">
        <f t="shared" si="1"/>
        <v>1059.8206307767305</v>
      </c>
      <c r="F68" s="40">
        <f t="shared" si="2"/>
        <v>2331.1502698892559</v>
      </c>
      <c r="G68" s="41">
        <f t="shared" si="5"/>
        <v>1554.1001799261705</v>
      </c>
      <c r="H68" s="41">
        <f t="shared" si="3"/>
        <v>4419.3842791831757</v>
      </c>
      <c r="I68" s="42">
        <f t="shared" si="6"/>
        <v>710.4999298656677</v>
      </c>
      <c r="J68" s="42">
        <f t="shared" si="7"/>
        <v>473.66661991044515</v>
      </c>
    </row>
    <row r="69" spans="2:10" ht="14.4" x14ac:dyDescent="0.3">
      <c r="B69" s="41">
        <f t="shared" si="8"/>
        <v>14999.999820000001</v>
      </c>
      <c r="C69" s="38">
        <f t="shared" si="4"/>
        <v>5.6000006407999976</v>
      </c>
      <c r="D69" s="38">
        <f t="shared" si="0"/>
        <v>8.3099500475306058</v>
      </c>
      <c r="E69" s="39">
        <f t="shared" si="1"/>
        <v>1057.8005611361657</v>
      </c>
      <c r="F69" s="40">
        <f t="shared" si="2"/>
        <v>2350.1711625569105</v>
      </c>
      <c r="G69" s="41">
        <f t="shared" si="5"/>
        <v>1566.7807750379404</v>
      </c>
      <c r="H69" s="41">
        <f t="shared" si="3"/>
        <v>4571.7768424260894</v>
      </c>
      <c r="I69" s="42">
        <f t="shared" si="6"/>
        <v>716.29721504325221</v>
      </c>
      <c r="J69" s="42">
        <f t="shared" si="7"/>
        <v>477.53147669550151</v>
      </c>
    </row>
    <row r="70" spans="2:10" ht="14.4" x14ac:dyDescent="0.3">
      <c r="B70" s="41">
        <f t="shared" si="8"/>
        <v>15499.999820000001</v>
      </c>
      <c r="C70" s="38">
        <f t="shared" si="4"/>
        <v>3.8200006407999965</v>
      </c>
      <c r="D70" s="38">
        <f t="shared" si="0"/>
        <v>8.14421834875683</v>
      </c>
      <c r="E70" s="39">
        <f t="shared" si="1"/>
        <v>1055.7766264035149</v>
      </c>
      <c r="F70" s="40">
        <f t="shared" si="2"/>
        <v>2369.4210652243114</v>
      </c>
      <c r="G70" s="41">
        <f t="shared" si="5"/>
        <v>1579.6140434828742</v>
      </c>
      <c r="H70" s="41">
        <f t="shared" si="3"/>
        <v>4724.169405669003</v>
      </c>
      <c r="I70" s="42">
        <f t="shared" si="6"/>
        <v>722.16429906257588</v>
      </c>
      <c r="J70" s="42">
        <f t="shared" si="7"/>
        <v>481.4428660417172</v>
      </c>
    </row>
    <row r="71" spans="2:10" ht="14.4" x14ac:dyDescent="0.3">
      <c r="B71" s="41">
        <f t="shared" si="8"/>
        <v>15999.999820000001</v>
      </c>
      <c r="C71" s="38">
        <f t="shared" si="4"/>
        <v>2.0400006408000024</v>
      </c>
      <c r="D71" s="38">
        <f t="shared" ref="D71:D102" si="9">2116*POWER((C71+459.7)/518.6,5.256)/(12*12)</f>
        <v>7.9811733139619703</v>
      </c>
      <c r="E71" s="39">
        <f t="shared" ref="E71:E102" si="10">SQRT(1.4*1716.59*(C71+460))</f>
        <v>1053.7488043077378</v>
      </c>
      <c r="F71" s="40">
        <f t="shared" ref="F71:F102" si="11">E71*SQRT($C$5/(($C$19*$C$14^3)/((($C$16^3)*($C$14+2)))*(($C$15+1)/2)*(D71/14.7)))</f>
        <v>2388.9036306854068</v>
      </c>
      <c r="G71" s="41">
        <f t="shared" si="5"/>
        <v>1592.6024204569378</v>
      </c>
      <c r="H71" s="41">
        <f t="shared" ref="H71:H102" si="12">B71/3.281</f>
        <v>4876.5619689119176</v>
      </c>
      <c r="I71" s="42">
        <f t="shared" si="6"/>
        <v>728.10229524090425</v>
      </c>
      <c r="J71" s="42">
        <f t="shared" si="7"/>
        <v>485.40153016060276</v>
      </c>
    </row>
    <row r="72" spans="2:10" ht="14.4" x14ac:dyDescent="0.3">
      <c r="B72" s="41">
        <f t="shared" si="8"/>
        <v>16499.999820000001</v>
      </c>
      <c r="C72" s="38">
        <f t="shared" si="4"/>
        <v>0.26000064080000129</v>
      </c>
      <c r="D72" s="38">
        <f t="shared" si="9"/>
        <v>7.8207814955755293</v>
      </c>
      <c r="E72" s="39">
        <f t="shared" si="10"/>
        <v>1051.7170723630891</v>
      </c>
      <c r="F72" s="40">
        <f t="shared" si="11"/>
        <v>2408.6225843923926</v>
      </c>
      <c r="G72" s="41">
        <f t="shared" si="5"/>
        <v>1605.7483895949283</v>
      </c>
      <c r="H72" s="41">
        <f t="shared" si="12"/>
        <v>5028.9545321548312</v>
      </c>
      <c r="I72" s="42">
        <f t="shared" ref="I72:I103" si="13">F72/3.281</f>
        <v>734.11233904065602</v>
      </c>
      <c r="J72" s="42">
        <f t="shared" si="7"/>
        <v>489.40822602710398</v>
      </c>
    </row>
    <row r="73" spans="2:10" ht="14.4" x14ac:dyDescent="0.3">
      <c r="B73" s="41">
        <f t="shared" si="8"/>
        <v>16999.999820000001</v>
      </c>
      <c r="C73" s="38">
        <f t="shared" si="4"/>
        <v>-1.5199993591999998</v>
      </c>
      <c r="D73" s="38">
        <f t="shared" si="9"/>
        <v>7.663009735653012</v>
      </c>
      <c r="E73" s="39">
        <f t="shared" si="10"/>
        <v>1049.6814078662092</v>
      </c>
      <c r="F73" s="40">
        <f t="shared" si="11"/>
        <v>2428.5817261895331</v>
      </c>
      <c r="G73" s="41">
        <f t="shared" si="5"/>
        <v>1619.0544841263554</v>
      </c>
      <c r="H73" s="41">
        <f t="shared" si="12"/>
        <v>5181.3470953977449</v>
      </c>
      <c r="I73" s="42">
        <f t="shared" si="13"/>
        <v>740.19558859784604</v>
      </c>
      <c r="J73" s="42">
        <f t="shared" si="7"/>
        <v>493.4637257318974</v>
      </c>
    </row>
    <row r="74" spans="2:10" ht="14.4" x14ac:dyDescent="0.3">
      <c r="B74" s="41">
        <f t="shared" si="8"/>
        <v>17499.999820000001</v>
      </c>
      <c r="C74" s="38">
        <f t="shared" si="4"/>
        <v>-3.299999359200001</v>
      </c>
      <c r="D74" s="38">
        <f t="shared" si="9"/>
        <v>7.5078251644742959</v>
      </c>
      <c r="E74" s="39">
        <f t="shared" si="10"/>
        <v>1047.6417878931647</v>
      </c>
      <c r="F74" s="40">
        <f t="shared" si="11"/>
        <v>2448.7849320952864</v>
      </c>
      <c r="G74" s="41">
        <f t="shared" si="5"/>
        <v>1632.5232880635242</v>
      </c>
      <c r="H74" s="41">
        <f t="shared" si="12"/>
        <v>5333.7396586406585</v>
      </c>
      <c r="I74" s="42">
        <f t="shared" si="13"/>
        <v>746.35322526525033</v>
      </c>
      <c r="J74" s="42">
        <f t="shared" si="7"/>
        <v>497.5688168435002</v>
      </c>
    </row>
    <row r="75" spans="2:10" ht="14.4" x14ac:dyDescent="0.3">
      <c r="B75" s="41">
        <f t="shared" si="8"/>
        <v>17999.999820000001</v>
      </c>
      <c r="C75" s="38">
        <f t="shared" si="4"/>
        <v>-5.0799993592000021</v>
      </c>
      <c r="D75" s="38">
        <f t="shared" si="9"/>
        <v>7.3551951991434059</v>
      </c>
      <c r="E75" s="39">
        <f t="shared" si="10"/>
        <v>1045.5981892964367</v>
      </c>
      <c r="F75" s="40">
        <f t="shared" si="11"/>
        <v>2469.2361561342836</v>
      </c>
      <c r="G75" s="41">
        <f t="shared" si="5"/>
        <v>1646.1574374228558</v>
      </c>
      <c r="H75" s="41">
        <f t="shared" si="12"/>
        <v>5486.1322218835721</v>
      </c>
      <c r="I75" s="42">
        <f t="shared" si="13"/>
        <v>752.58645417076605</v>
      </c>
      <c r="J75" s="42">
        <f t="shared" si="7"/>
        <v>501.72430278051075</v>
      </c>
    </row>
    <row r="76" spans="2:10" ht="14.4" x14ac:dyDescent="0.3">
      <c r="B76" s="41">
        <f t="shared" si="8"/>
        <v>18499.999820000001</v>
      </c>
      <c r="C76" s="38">
        <f t="shared" si="4"/>
        <v>-6.8599993592000033</v>
      </c>
      <c r="D76" s="38">
        <f t="shared" si="9"/>
        <v>7.2050875421896494</v>
      </c>
      <c r="E76" s="39">
        <f t="shared" si="10"/>
        <v>1043.5505887018546</v>
      </c>
      <c r="F76" s="40">
        <f t="shared" si="11"/>
        <v>2489.9394322207636</v>
      </c>
      <c r="G76" s="41">
        <f t="shared" si="5"/>
        <v>1659.959621480509</v>
      </c>
      <c r="H76" s="41">
        <f t="shared" si="12"/>
        <v>5638.5247851264858</v>
      </c>
      <c r="I76" s="42">
        <f t="shared" si="13"/>
        <v>758.89650479145484</v>
      </c>
      <c r="J76" s="42">
        <f t="shared" si="7"/>
        <v>505.93100319430323</v>
      </c>
    </row>
    <row r="77" spans="2:10" ht="14.4" x14ac:dyDescent="0.3">
      <c r="B77" s="41">
        <f t="shared" si="8"/>
        <v>18999.999820000001</v>
      </c>
      <c r="C77" s="38">
        <f t="shared" si="4"/>
        <v>-8.6399993592000044</v>
      </c>
      <c r="D77" s="38">
        <f t="shared" si="9"/>
        <v>7.0574701801701423</v>
      </c>
      <c r="E77" s="39">
        <f t="shared" si="10"/>
        <v>1041.4989625054779</v>
      </c>
      <c r="F77" s="40">
        <f t="shared" si="11"/>
        <v>2510.8988760951079</v>
      </c>
      <c r="G77" s="41">
        <f t="shared" si="5"/>
        <v>1673.9325840634053</v>
      </c>
      <c r="H77" s="41">
        <f t="shared" si="12"/>
        <v>5790.9173483693994</v>
      </c>
      <c r="I77" s="42">
        <f t="shared" si="13"/>
        <v>765.28463154376948</v>
      </c>
      <c r="J77" s="42">
        <f t="shared" si="7"/>
        <v>510.18975436251304</v>
      </c>
    </row>
    <row r="78" spans="2:10" ht="14.4" x14ac:dyDescent="0.3">
      <c r="B78" s="41">
        <f t="shared" si="8"/>
        <v>19499.999820000001</v>
      </c>
      <c r="C78" s="38">
        <f t="shared" si="4"/>
        <v>-10.419999359200006</v>
      </c>
      <c r="D78" s="38">
        <f t="shared" si="9"/>
        <v>6.9123113822737645</v>
      </c>
      <c r="E78" s="39">
        <f t="shared" si="10"/>
        <v>1039.4432868704223</v>
      </c>
      <c r="F78" s="40">
        <f t="shared" si="11"/>
        <v>2532.1186873152046</v>
      </c>
      <c r="G78" s="41">
        <f t="shared" si="5"/>
        <v>1688.079124876803</v>
      </c>
      <c r="H78" s="41">
        <f t="shared" si="12"/>
        <v>5943.309911612313</v>
      </c>
      <c r="I78" s="42">
        <f t="shared" si="13"/>
        <v>771.75211439049212</v>
      </c>
      <c r="J78" s="42">
        <f t="shared" si="7"/>
        <v>514.50140959366138</v>
      </c>
    </row>
    <row r="79" spans="2:10" ht="14.4" x14ac:dyDescent="0.3">
      <c r="B79" s="41">
        <f>B78+500</f>
        <v>19999.999820000001</v>
      </c>
      <c r="C79" s="38">
        <f t="shared" si="4"/>
        <v>-12.199999359199992</v>
      </c>
      <c r="D79" s="38">
        <f t="shared" si="9"/>
        <v>6.7695796989265231</v>
      </c>
      <c r="E79" s="39">
        <f t="shared" si="10"/>
        <v>1037.3835377236267</v>
      </c>
      <c r="F79" s="40">
        <f t="shared" si="11"/>
        <v>2553.6031513043863</v>
      </c>
      <c r="G79" s="41">
        <f t="shared" si="5"/>
        <v>1702.4021008695909</v>
      </c>
      <c r="H79" s="41">
        <f t="shared" si="12"/>
        <v>6095.7024748552267</v>
      </c>
      <c r="I79" s="42">
        <f t="shared" si="13"/>
        <v>778.30025946491503</v>
      </c>
      <c r="J79" s="42">
        <f t="shared" si="7"/>
        <v>518.86683964327665</v>
      </c>
    </row>
    <row r="80" spans="2:10" ht="14.4" x14ac:dyDescent="0.3">
      <c r="B80" s="41">
        <f t="shared" si="8"/>
        <v>20499.999820000001</v>
      </c>
      <c r="C80" s="38">
        <f t="shared" si="4"/>
        <v>-13.979999359199994</v>
      </c>
      <c r="D80" s="38">
        <f t="shared" si="9"/>
        <v>6.6292439603982656</v>
      </c>
      <c r="E80" s="39">
        <f t="shared" si="10"/>
        <v>1035.3196907525651</v>
      </c>
      <c r="F80" s="40">
        <f t="shared" si="11"/>
        <v>2575.3566414578318</v>
      </c>
      <c r="G80" s="41">
        <f t="shared" si="5"/>
        <v>1716.9044276385546</v>
      </c>
      <c r="H80" s="41">
        <f t="shared" si="12"/>
        <v>6248.0950380981412</v>
      </c>
      <c r="I80" s="42">
        <f t="shared" si="13"/>
        <v>784.93039971284111</v>
      </c>
      <c r="J80" s="42">
        <f t="shared" si="7"/>
        <v>523.28693314189411</v>
      </c>
    </row>
    <row r="81" spans="2:10" ht="14.4" x14ac:dyDescent="0.3">
      <c r="B81" s="41">
        <f t="shared" si="8"/>
        <v>20999.999820000001</v>
      </c>
      <c r="C81" s="38">
        <f t="shared" si="4"/>
        <v>-15.759999359199995</v>
      </c>
      <c r="D81" s="38">
        <f t="shared" si="9"/>
        <v>6.4912732754108928</v>
      </c>
      <c r="E81" s="39">
        <f t="shared" si="10"/>
        <v>1033.2517214018987</v>
      </c>
      <c r="F81" s="40">
        <f t="shared" si="11"/>
        <v>2597.38362130929</v>
      </c>
      <c r="G81" s="41">
        <f t="shared" si="5"/>
        <v>1731.58908087286</v>
      </c>
      <c r="H81" s="41">
        <f t="shared" si="12"/>
        <v>6400.4876013410549</v>
      </c>
      <c r="I81" s="42">
        <f t="shared" si="13"/>
        <v>791.64389555296862</v>
      </c>
      <c r="J81" s="42">
        <f t="shared" si="7"/>
        <v>527.76259703531241</v>
      </c>
    </row>
    <row r="82" spans="2:10" ht="14.4" x14ac:dyDescent="0.3">
      <c r="B82" s="41">
        <f t="shared" si="8"/>
        <v>21499.999820000001</v>
      </c>
      <c r="C82" s="38">
        <f t="shared" si="4"/>
        <v>-17.539999359199996</v>
      </c>
      <c r="D82" s="38">
        <f t="shared" si="9"/>
        <v>6.355637029747899</v>
      </c>
      <c r="E82" s="39">
        <f t="shared" si="10"/>
        <v>1031.1796048700669</v>
      </c>
      <c r="F82" s="40">
        <f t="shared" si="11"/>
        <v>2619.6886467601507</v>
      </c>
      <c r="G82" s="41">
        <f t="shared" si="5"/>
        <v>1746.4590978401004</v>
      </c>
      <c r="H82" s="41">
        <f t="shared" si="12"/>
        <v>6552.8801645839685</v>
      </c>
      <c r="I82" s="42">
        <f t="shared" si="13"/>
        <v>798.4421355562788</v>
      </c>
      <c r="J82" s="42">
        <f t="shared" si="7"/>
        <v>532.29475703751916</v>
      </c>
    </row>
    <row r="83" spans="2:10" ht="14.4" x14ac:dyDescent="0.3">
      <c r="B83" s="41">
        <f t="shared" si="8"/>
        <v>21999.999820000001</v>
      </c>
      <c r="C83" s="38">
        <f t="shared" si="4"/>
        <v>-19.319999359199997</v>
      </c>
      <c r="D83" s="38">
        <f t="shared" si="9"/>
        <v>6.2223048848654132</v>
      </c>
      <c r="E83" s="39">
        <f t="shared" si="10"/>
        <v>1029.103316105816</v>
      </c>
      <c r="F83" s="40">
        <f t="shared" si="11"/>
        <v>2642.2763683728713</v>
      </c>
      <c r="G83" s="41">
        <f t="shared" si="5"/>
        <v>1761.5175789152474</v>
      </c>
      <c r="H83" s="41">
        <f t="shared" si="12"/>
        <v>6705.2727278268821</v>
      </c>
      <c r="I83" s="42">
        <f t="shared" si="13"/>
        <v>805.3265371450384</v>
      </c>
      <c r="J83" s="42">
        <f t="shared" si="7"/>
        <v>536.88435809669227</v>
      </c>
    </row>
    <row r="84" spans="2:10" ht="14.4" x14ac:dyDescent="0.3">
      <c r="B84" s="41">
        <f t="shared" si="8"/>
        <v>22499.999820000001</v>
      </c>
      <c r="C84" s="38">
        <f t="shared" si="4"/>
        <v>-21.099999359199998</v>
      </c>
      <c r="D84" s="38">
        <f t="shared" si="9"/>
        <v>6.0912467765045983</v>
      </c>
      <c r="E84" s="39">
        <f t="shared" si="10"/>
        <v>1027.0228298046675</v>
      </c>
      <c r="F84" s="40">
        <f t="shared" si="11"/>
        <v>2665.1515337309315</v>
      </c>
      <c r="G84" s="41">
        <f t="shared" si="5"/>
        <v>1776.7676891539543</v>
      </c>
      <c r="H84" s="41">
        <f t="shared" si="12"/>
        <v>6857.6652910697958</v>
      </c>
      <c r="I84" s="42">
        <f t="shared" si="13"/>
        <v>812.29854731207911</v>
      </c>
      <c r="J84" s="42">
        <f t="shared" si="7"/>
        <v>541.53236487471941</v>
      </c>
    </row>
    <row r="85" spans="2:10" ht="14.4" x14ac:dyDescent="0.3">
      <c r="B85" s="41">
        <f t="shared" si="8"/>
        <v>22999.999820000001</v>
      </c>
      <c r="C85" s="38">
        <f t="shared" si="4"/>
        <v>-22.879999359199999</v>
      </c>
      <c r="D85" s="38">
        <f t="shared" si="9"/>
        <v>5.9624329133055349</v>
      </c>
      <c r="E85" s="39">
        <f t="shared" si="10"/>
        <v>1024.9381204053184</v>
      </c>
      <c r="F85" s="40">
        <f t="shared" si="11"/>
        <v>2688.3189898674855</v>
      </c>
      <c r="G85" s="41">
        <f t="shared" si="5"/>
        <v>1792.2126599116571</v>
      </c>
      <c r="H85" s="41">
        <f t="shared" si="12"/>
        <v>7010.0578543127094</v>
      </c>
      <c r="I85" s="42">
        <f t="shared" si="13"/>
        <v>819.35964336101347</v>
      </c>
      <c r="J85" s="42">
        <f t="shared" si="7"/>
        <v>546.23976224067576</v>
      </c>
    </row>
    <row r="86" spans="2:10" ht="14.4" x14ac:dyDescent="0.3">
      <c r="B86" s="41">
        <f t="shared" si="8"/>
        <v>23499.999820000001</v>
      </c>
      <c r="C86" s="38">
        <f t="shared" si="4"/>
        <v>-24.6599993592</v>
      </c>
      <c r="D86" s="38">
        <f t="shared" si="9"/>
        <v>5.8358337754224827</v>
      </c>
      <c r="E86" s="39">
        <f t="shared" si="10"/>
        <v>1022.8491620859778</v>
      </c>
      <c r="F86" s="40">
        <f t="shared" si="11"/>
        <v>2711.7836857650327</v>
      </c>
      <c r="G86" s="41">
        <f t="shared" si="5"/>
        <v>1807.8557905100217</v>
      </c>
      <c r="H86" s="41">
        <f t="shared" si="12"/>
        <v>7162.4504175556231</v>
      </c>
      <c r="I86" s="42">
        <f t="shared" si="13"/>
        <v>826.51133366809893</v>
      </c>
      <c r="J86" s="42">
        <f t="shared" si="7"/>
        <v>551.00755577873258</v>
      </c>
    </row>
    <row r="87" spans="2:10" ht="14.4" x14ac:dyDescent="0.3">
      <c r="B87" s="41">
        <f t="shared" si="8"/>
        <v>23999.999820000001</v>
      </c>
      <c r="C87" s="38">
        <f t="shared" si="4"/>
        <v>-26.439999359200002</v>
      </c>
      <c r="D87" s="38">
        <f t="shared" si="9"/>
        <v>5.7114201131406483</v>
      </c>
      <c r="E87" s="39">
        <f t="shared" si="10"/>
        <v>1020.7559287606352</v>
      </c>
      <c r="F87" s="40">
        <f t="shared" si="11"/>
        <v>2735.5506749284609</v>
      </c>
      <c r="G87" s="41">
        <f t="shared" si="5"/>
        <v>1823.7004499523073</v>
      </c>
      <c r="H87" s="41">
        <f t="shared" si="12"/>
        <v>7314.8429807985367</v>
      </c>
      <c r="I87" s="42">
        <f t="shared" si="13"/>
        <v>833.75515846646169</v>
      </c>
      <c r="J87" s="42">
        <f t="shared" si="7"/>
        <v>555.83677231097442</v>
      </c>
    </row>
    <row r="88" spans="2:10" ht="14.4" x14ac:dyDescent="0.3">
      <c r="B88" s="41">
        <f t="shared" si="8"/>
        <v>24499.999820000001</v>
      </c>
      <c r="C88" s="38">
        <f t="shared" si="4"/>
        <v>-28.219999359200003</v>
      </c>
      <c r="D88" s="38">
        <f t="shared" si="9"/>
        <v>5.5891629454943175</v>
      </c>
      <c r="E88" s="39">
        <f t="shared" si="10"/>
        <v>1018.6583940752597</v>
      </c>
      <c r="F88" s="40">
        <f t="shared" si="11"/>
        <v>2759.6251180339495</v>
      </c>
      <c r="G88" s="41">
        <f t="shared" si="5"/>
        <v>1839.7500786892997</v>
      </c>
      <c r="H88" s="41">
        <f t="shared" si="12"/>
        <v>7467.2355440414503</v>
      </c>
      <c r="I88" s="42">
        <f t="shared" si="13"/>
        <v>841.09269065344392</v>
      </c>
      <c r="J88" s="42">
        <f t="shared" si="7"/>
        <v>560.72846043562924</v>
      </c>
    </row>
    <row r="89" spans="2:10" ht="14.4" x14ac:dyDescent="0.3">
      <c r="B89" s="41">
        <f>B88+500</f>
        <v>24999.999820000001</v>
      </c>
      <c r="C89" s="38">
        <f t="shared" si="4"/>
        <v>-29.999999359200004</v>
      </c>
      <c r="D89" s="38">
        <f t="shared" si="9"/>
        <v>5.46903355888651</v>
      </c>
      <c r="E89" s="39">
        <f t="shared" si="10"/>
        <v>1016.5565314039289</v>
      </c>
      <c r="F89" s="40">
        <f t="shared" si="11"/>
        <v>2784.0122856562698</v>
      </c>
      <c r="G89" s="41">
        <f t="shared" si="5"/>
        <v>1856.0081904375131</v>
      </c>
      <c r="H89" s="41">
        <f t="shared" si="12"/>
        <v>7619.6281072843649</v>
      </c>
      <c r="I89" s="42">
        <f t="shared" si="13"/>
        <v>848.5255366218438</v>
      </c>
      <c r="J89" s="42">
        <f t="shared" si="7"/>
        <v>565.6836910812292</v>
      </c>
    </row>
    <row r="90" spans="2:10" ht="14.4" x14ac:dyDescent="0.3">
      <c r="B90" s="41">
        <f t="shared" si="8"/>
        <v>25499.999820000001</v>
      </c>
      <c r="C90" s="38">
        <f t="shared" si="4"/>
        <v>-31.779999359200005</v>
      </c>
      <c r="D90" s="38">
        <f t="shared" si="9"/>
        <v>5.3510035057100165</v>
      </c>
      <c r="E90" s="39">
        <f t="shared" si="10"/>
        <v>1014.4503138448856</v>
      </c>
      <c r="F90" s="40">
        <f t="shared" si="11"/>
        <v>2808.7175610771651</v>
      </c>
      <c r="G90" s="41">
        <f t="shared" si="5"/>
        <v>1872.4783740514433</v>
      </c>
      <c r="H90" s="41">
        <f t="shared" si="12"/>
        <v>7772.0206705272785</v>
      </c>
      <c r="I90" s="42">
        <f t="shared" si="13"/>
        <v>856.05533711586861</v>
      </c>
      <c r="J90" s="42">
        <f t="shared" si="7"/>
        <v>570.7035580772457</v>
      </c>
    </row>
    <row r="91" spans="2:10" ht="14.4" x14ac:dyDescent="0.3">
      <c r="B91" s="41">
        <f t="shared" si="8"/>
        <v>25999.999820000001</v>
      </c>
      <c r="C91" s="38">
        <f t="shared" si="4"/>
        <v>-33.559999359199992</v>
      </c>
      <c r="D91" s="38">
        <f t="shared" si="9"/>
        <v>5.2350446029699533</v>
      </c>
      <c r="E91" s="39">
        <f t="shared" si="10"/>
        <v>1012.3397142165209</v>
      </c>
      <c r="F91" s="40">
        <f t="shared" si="11"/>
        <v>2833.746443177547</v>
      </c>
      <c r="G91" s="41">
        <f t="shared" si="5"/>
        <v>1889.1642954516981</v>
      </c>
      <c r="H91" s="41">
        <f t="shared" si="12"/>
        <v>7924.4132337701922</v>
      </c>
      <c r="I91" s="42">
        <f t="shared" si="13"/>
        <v>863.68376811263238</v>
      </c>
      <c r="J91" s="42">
        <f t="shared" si="7"/>
        <v>575.78917874175499</v>
      </c>
    </row>
    <row r="92" spans="2:10" ht="14.4" x14ac:dyDescent="0.3">
      <c r="B92" s="41">
        <f t="shared" si="8"/>
        <v>26499.999820000001</v>
      </c>
      <c r="C92" s="38">
        <f t="shared" si="4"/>
        <v>-35.339999359199993</v>
      </c>
      <c r="D92" s="38">
        <f t="shared" si="9"/>
        <v>5.121128930907723</v>
      </c>
      <c r="E92" s="39">
        <f t="shared" si="10"/>
        <v>1010.2247050532803</v>
      </c>
      <c r="F92" s="40">
        <f t="shared" si="11"/>
        <v>2859.1045494163905</v>
      </c>
      <c r="G92" s="41">
        <f t="shared" si="5"/>
        <v>1906.069699610927</v>
      </c>
      <c r="H92" s="41">
        <f t="shared" si="12"/>
        <v>8076.8057970131058</v>
      </c>
      <c r="I92" s="42">
        <f t="shared" si="13"/>
        <v>871.4125417300794</v>
      </c>
      <c r="J92" s="42">
        <f t="shared" si="7"/>
        <v>580.9416944867196</v>
      </c>
    </row>
    <row r="93" spans="2:10" ht="14.4" x14ac:dyDescent="0.3">
      <c r="B93" s="41">
        <f t="shared" si="8"/>
        <v>26999.999820000001</v>
      </c>
      <c r="C93" s="38">
        <f t="shared" si="4"/>
        <v>-37.119999359199994</v>
      </c>
      <c r="D93" s="38">
        <f t="shared" si="9"/>
        <v>5.0092288316264835</v>
      </c>
      <c r="E93" s="39">
        <f t="shared" si="10"/>
        <v>1008.1052586014949</v>
      </c>
      <c r="F93" s="40">
        <f t="shared" si="11"/>
        <v>2884.7976188992884</v>
      </c>
      <c r="G93" s="41">
        <f t="shared" si="5"/>
        <v>1923.1984125995257</v>
      </c>
      <c r="H93" s="41">
        <f t="shared" si="12"/>
        <v>8229.1983602560194</v>
      </c>
      <c r="I93" s="42">
        <f t="shared" si="13"/>
        <v>879.24340716223355</v>
      </c>
      <c r="J93" s="42">
        <f t="shared" si="7"/>
        <v>586.16227144148911</v>
      </c>
    </row>
    <row r="94" spans="2:10" ht="14.4" x14ac:dyDescent="0.3">
      <c r="B94" s="41">
        <f t="shared" si="8"/>
        <v>27499.999820000001</v>
      </c>
      <c r="C94" s="38">
        <f t="shared" si="4"/>
        <v>-38.899999359199995</v>
      </c>
      <c r="D94" s="38">
        <f t="shared" si="9"/>
        <v>4.8993169077180507</v>
      </c>
      <c r="E94" s="39">
        <f t="shared" si="10"/>
        <v>1005.981346815132</v>
      </c>
      <c r="F94" s="40">
        <f t="shared" si="11"/>
        <v>2910.8315155397768</v>
      </c>
      <c r="G94" s="41">
        <f t="shared" si="5"/>
        <v>1940.5543436931846</v>
      </c>
      <c r="H94" s="41">
        <f t="shared" si="12"/>
        <v>8381.590923498934</v>
      </c>
      <c r="I94" s="42">
        <f t="shared" si="13"/>
        <v>887.17815164272372</v>
      </c>
      <c r="J94" s="42">
        <f t="shared" si="7"/>
        <v>591.45210109514915</v>
      </c>
    </row>
    <row r="95" spans="2:10" ht="14.4" x14ac:dyDescent="0.3">
      <c r="B95" s="41">
        <f t="shared" si="8"/>
        <v>27999.999820000001</v>
      </c>
      <c r="C95" s="38">
        <f t="shared" si="4"/>
        <v>-40.679999359199996</v>
      </c>
      <c r="D95" s="38">
        <f t="shared" si="9"/>
        <v>4.7913660208912994</v>
      </c>
      <c r="E95" s="39">
        <f t="shared" si="10"/>
        <v>1003.8529413514647</v>
      </c>
      <c r="F95" s="40">
        <f t="shared" si="11"/>
        <v>2937.2122313166128</v>
      </c>
      <c r="G95" s="41">
        <f t="shared" si="5"/>
        <v>1958.1414875444086</v>
      </c>
      <c r="H95" s="41">
        <f t="shared" si="12"/>
        <v>8533.9834867418467</v>
      </c>
      <c r="I95" s="42">
        <f t="shared" si="13"/>
        <v>895.21860143755339</v>
      </c>
      <c r="J95" s="42">
        <f t="shared" si="7"/>
        <v>596.81240095836893</v>
      </c>
    </row>
    <row r="96" spans="2:10" ht="14.4" x14ac:dyDescent="0.3">
      <c r="B96" s="41">
        <f t="shared" si="8"/>
        <v>28499.999820000001</v>
      </c>
      <c r="C96" s="38">
        <f t="shared" si="4"/>
        <v>-42.459999359199998</v>
      </c>
      <c r="D96" s="38">
        <f t="shared" si="9"/>
        <v>4.6853492906020318</v>
      </c>
      <c r="E96" s="39">
        <f t="shared" si="10"/>
        <v>1001.7200135666588</v>
      </c>
      <c r="F96" s="40">
        <f t="shared" si="11"/>
        <v>2963.945889630369</v>
      </c>
      <c r="G96" s="41">
        <f t="shared" si="5"/>
        <v>1975.963926420246</v>
      </c>
      <c r="H96" s="41">
        <f t="shared" si="12"/>
        <v>8686.3760499847613</v>
      </c>
      <c r="I96" s="42">
        <f t="shared" si="13"/>
        <v>903.36662286814044</v>
      </c>
      <c r="J96" s="42">
        <f t="shared" si="7"/>
        <v>602.24441524542704</v>
      </c>
    </row>
    <row r="97" spans="2:10" ht="14.4" x14ac:dyDescent="0.3">
      <c r="B97" s="41">
        <f t="shared" si="8"/>
        <v>28999.999820000001</v>
      </c>
      <c r="C97" s="38">
        <f t="shared" si="4"/>
        <v>-44.239999359199999</v>
      </c>
      <c r="D97" s="38">
        <f t="shared" si="9"/>
        <v>4.5812400926843431</v>
      </c>
      <c r="E97" s="39">
        <f t="shared" si="10"/>
        <v>999.58253451127644</v>
      </c>
      <c r="F97" s="40">
        <f t="shared" si="11"/>
        <v>2991.0387487627918</v>
      </c>
      <c r="G97" s="41">
        <f t="shared" si="5"/>
        <v>1994.0258325085279</v>
      </c>
      <c r="H97" s="41">
        <f t="shared" si="12"/>
        <v>8838.768613227674</v>
      </c>
      <c r="I97" s="42">
        <f t="shared" si="13"/>
        <v>911.62412336567866</v>
      </c>
      <c r="J97" s="42">
        <f t="shared" si="7"/>
        <v>607.74941557711907</v>
      </c>
    </row>
    <row r="98" spans="2:10" ht="14.4" x14ac:dyDescent="0.3">
      <c r="B98" s="41">
        <f t="shared" si="8"/>
        <v>29499.999820000001</v>
      </c>
      <c r="C98" s="38">
        <f t="shared" si="4"/>
        <v>-46.0199993592</v>
      </c>
      <c r="D98" s="38">
        <f t="shared" si="9"/>
        <v>4.4790120579834358</v>
      </c>
      <c r="E98" s="39">
        <f t="shared" si="10"/>
        <v>997.44047492569052</v>
      </c>
      <c r="F98" s="40">
        <f t="shared" si="11"/>
        <v>3018.4972054425502</v>
      </c>
      <c r="G98" s="41">
        <f t="shared" si="5"/>
        <v>2012.3314702950336</v>
      </c>
      <c r="H98" s="41">
        <f t="shared" si="12"/>
        <v>8991.1611764705885</v>
      </c>
      <c r="I98" s="42">
        <f t="shared" si="13"/>
        <v>919.99305255792444</v>
      </c>
      <c r="J98" s="42">
        <f t="shared" si="7"/>
        <v>613.32870170528304</v>
      </c>
    </row>
    <row r="99" spans="2:10" ht="14.4" x14ac:dyDescent="0.3">
      <c r="B99" s="41">
        <f>B98+500</f>
        <v>29999.999820000001</v>
      </c>
      <c r="C99" s="38">
        <f t="shared" si="4"/>
        <v>-47.799999359200001</v>
      </c>
      <c r="D99" s="38">
        <f t="shared" si="9"/>
        <v>4.3786390709899736</v>
      </c>
      <c r="E99" s="39">
        <f t="shared" si="10"/>
        <v>995.29380523541238</v>
      </c>
      <c r="F99" s="40">
        <f t="shared" si="11"/>
        <v>3046.3277985210866</v>
      </c>
      <c r="G99" s="41">
        <f t="shared" si="5"/>
        <v>2030.8851990140577</v>
      </c>
      <c r="H99" s="41">
        <f t="shared" si="12"/>
        <v>9143.5537397135013</v>
      </c>
      <c r="I99" s="42">
        <f t="shared" si="13"/>
        <v>928.47540338954173</v>
      </c>
      <c r="J99" s="42">
        <f t="shared" si="7"/>
        <v>618.98360225969452</v>
      </c>
    </row>
    <row r="100" spans="2:10" ht="14.4" x14ac:dyDescent="0.3">
      <c r="B100" s="41">
        <f t="shared" si="8"/>
        <v>30499.999820000001</v>
      </c>
      <c r="C100" s="38">
        <f t="shared" si="4"/>
        <v>-49.579999359200002</v>
      </c>
      <c r="D100" s="38">
        <f t="shared" si="9"/>
        <v>4.2800952684759075</v>
      </c>
      <c r="E100" s="39">
        <f t="shared" si="10"/>
        <v>993.1424955463275</v>
      </c>
      <c r="F100" s="40">
        <f t="shared" si="11"/>
        <v>3074.5372127624983</v>
      </c>
      <c r="G100" s="41">
        <f t="shared" si="5"/>
        <v>2049.6914751749987</v>
      </c>
      <c r="H100" s="41">
        <f t="shared" si="12"/>
        <v>9295.9463029564158</v>
      </c>
      <c r="I100" s="42">
        <f t="shared" si="13"/>
        <v>937.07321327720149</v>
      </c>
      <c r="J100" s="42">
        <f t="shared" si="7"/>
        <v>624.71547551813433</v>
      </c>
    </row>
    <row r="101" spans="2:10" ht="14.4" x14ac:dyDescent="0.3">
      <c r="B101" s="41">
        <f t="shared" si="8"/>
        <v>30999.999820000001</v>
      </c>
      <c r="C101" s="38">
        <f t="shared" si="4"/>
        <v>-51.359999359200003</v>
      </c>
      <c r="D101" s="38">
        <f t="shared" si="9"/>
        <v>4.1833550381318183</v>
      </c>
      <c r="E101" s="39">
        <f t="shared" si="10"/>
        <v>990.9865156398381</v>
      </c>
      <c r="F101" s="40">
        <f t="shared" si="11"/>
        <v>3103.1322827514759</v>
      </c>
      <c r="G101" s="41">
        <f t="shared" si="5"/>
        <v>2068.7548551676505</v>
      </c>
      <c r="H101" s="41">
        <f t="shared" si="12"/>
        <v>9448.3388661993285</v>
      </c>
      <c r="I101" s="42">
        <f t="shared" si="13"/>
        <v>945.78856530066321</v>
      </c>
      <c r="J101" s="42">
        <f t="shared" si="7"/>
        <v>630.52571020044206</v>
      </c>
    </row>
    <row r="102" spans="2:10" ht="14.4" x14ac:dyDescent="0.3">
      <c r="B102" s="41">
        <f>B101+500</f>
        <v>31499.999820000001</v>
      </c>
      <c r="C102" s="38">
        <f t="shared" si="4"/>
        <v>-53.13999935919999</v>
      </c>
      <c r="D102" s="38">
        <f t="shared" si="9"/>
        <v>4.0883930172057283</v>
      </c>
      <c r="E102" s="39">
        <f t="shared" si="10"/>
        <v>988.82583496791142</v>
      </c>
      <c r="F102" s="40">
        <f t="shared" si="11"/>
        <v>3132.119996923539</v>
      </c>
      <c r="G102" s="41">
        <f t="shared" si="5"/>
        <v>2088.0799979490262</v>
      </c>
      <c r="H102" s="41">
        <f t="shared" si="12"/>
        <v>9600.7314294422431</v>
      </c>
      <c r="I102" s="42">
        <f t="shared" si="13"/>
        <v>954.62358943113043</v>
      </c>
      <c r="J102" s="42">
        <f t="shared" si="7"/>
        <v>636.41572628742028</v>
      </c>
    </row>
    <row r="103" spans="2:10" ht="14.4" x14ac:dyDescent="0.3">
      <c r="B103" s="41">
        <f t="shared" si="8"/>
        <v>31999.999820000001</v>
      </c>
      <c r="C103" s="38">
        <f t="shared" si="4"/>
        <v>-54.919999359199991</v>
      </c>
      <c r="D103" s="38">
        <f t="shared" ref="D103:D111" si="14">2116*POWER((C103+459.7)/518.6,5.256)/(12*12)</f>
        <v>3.9951840911434746</v>
      </c>
      <c r="E103" s="39">
        <f t="shared" ref="E103:E111" si="15">SQRT(1.4*1716.59*(C103+460))</f>
        <v>986.66042264802888</v>
      </c>
      <c r="F103" s="40">
        <f t="shared" ref="F103:F111" si="16">E103*SQRT($C$5/(($C$19*$C$14^3)/((($C$16^3)*($C$14+2)))*(($C$15+1)/2)*(D103/14.7)))</f>
        <v>3161.507501721911</v>
      </c>
      <c r="G103" s="41">
        <f t="shared" si="5"/>
        <v>2107.6716678146072</v>
      </c>
      <c r="H103" s="41">
        <f t="shared" ref="H103:H111" si="17">B103/3.281</f>
        <v>9753.1239926851576</v>
      </c>
      <c r="I103" s="42">
        <f t="shared" si="13"/>
        <v>963.58046379820507</v>
      </c>
      <c r="J103" s="42">
        <f t="shared" si="7"/>
        <v>642.38697586547005</v>
      </c>
    </row>
    <row r="104" spans="2:10" ht="14.4" x14ac:dyDescent="0.3">
      <c r="B104" s="41">
        <f t="shared" si="8"/>
        <v>32499.999820000001</v>
      </c>
      <c r="C104" s="38">
        <f t="shared" ref="C104:C111" si="18">59-0.00356*B104</f>
        <v>-56.699999359199992</v>
      </c>
      <c r="D104" s="38">
        <f t="shared" si="14"/>
        <v>3.9037033922305735</v>
      </c>
      <c r="E104" s="39">
        <f t="shared" si="15"/>
        <v>984.49024745803706</v>
      </c>
      <c r="F104" s="40">
        <f t="shared" si="16"/>
        <v>3191.3021058856293</v>
      </c>
      <c r="G104" s="41">
        <f t="shared" ref="G104:G111" si="19">F104/$F$23</f>
        <v>2127.5347372570864</v>
      </c>
      <c r="H104" s="41">
        <f t="shared" si="17"/>
        <v>9905.5165559280704</v>
      </c>
      <c r="I104" s="42">
        <f t="shared" ref="I104:I111" si="20">F104/3.281</f>
        <v>972.66141599683908</v>
      </c>
      <c r="J104" s="42">
        <f t="shared" ref="J104:J111" si="21">G104/3.281</f>
        <v>648.44094399789276</v>
      </c>
    </row>
    <row r="105" spans="2:10" ht="14.4" x14ac:dyDescent="0.3">
      <c r="B105" s="41">
        <f t="shared" ref="B105:B106" si="22">B104+500</f>
        <v>32999.999819999997</v>
      </c>
      <c r="C105" s="38">
        <f t="shared" si="18"/>
        <v>-58.479999359199979</v>
      </c>
      <c r="D105" s="38">
        <f t="shared" si="14"/>
        <v>3.8139262982355961</v>
      </c>
      <c r="E105" s="39">
        <f t="shared" si="15"/>
        <v>982.31527783089439</v>
      </c>
      <c r="F105" s="40">
        <f t="shared" si="16"/>
        <v>3221.5112848736217</v>
      </c>
      <c r="G105" s="41">
        <f t="shared" si="19"/>
        <v>2147.6741899157478</v>
      </c>
      <c r="H105" s="41">
        <f t="shared" si="17"/>
        <v>10057.909119170983</v>
      </c>
      <c r="I105" s="42">
        <f t="shared" si="20"/>
        <v>981.86872443572736</v>
      </c>
      <c r="J105" s="42">
        <f t="shared" si="21"/>
        <v>654.57914962381824</v>
      </c>
    </row>
    <row r="106" spans="2:10" ht="14.4" x14ac:dyDescent="0.3">
      <c r="B106" s="41">
        <f t="shared" si="22"/>
        <v>33499.999819999997</v>
      </c>
      <c r="C106" s="38">
        <f t="shared" si="18"/>
        <v>-60.259999359199981</v>
      </c>
      <c r="D106" s="38">
        <f t="shared" si="14"/>
        <v>3.7258284310551053</v>
      </c>
      <c r="E106" s="39">
        <f t="shared" si="15"/>
        <v>980.13548184931415</v>
      </c>
      <c r="F106" s="40">
        <f t="shared" si="16"/>
        <v>3252.142685429671</v>
      </c>
      <c r="G106" s="41">
        <f t="shared" si="19"/>
        <v>2168.0951236197807</v>
      </c>
      <c r="H106" s="41">
        <f t="shared" si="17"/>
        <v>10210.301682413898</v>
      </c>
      <c r="I106" s="42">
        <f t="shared" si="20"/>
        <v>991.20471972864095</v>
      </c>
      <c r="J106" s="42">
        <f t="shared" si="21"/>
        <v>660.80314648576064</v>
      </c>
    </row>
    <row r="107" spans="2:10" ht="14.4" x14ac:dyDescent="0.3">
      <c r="B107" s="41">
        <f>B106+500</f>
        <v>33999.999819999997</v>
      </c>
      <c r="C107" s="38">
        <f t="shared" si="18"/>
        <v>-62.039999359199982</v>
      </c>
      <c r="D107" s="38">
        <f t="shared" si="14"/>
        <v>3.6393856553600799</v>
      </c>
      <c r="E107" s="39">
        <f t="shared" si="15"/>
        <v>977.95082724029999</v>
      </c>
      <c r="F107" s="40">
        <f t="shared" si="16"/>
        <v>3283.2041302934463</v>
      </c>
      <c r="G107" s="41">
        <f t="shared" si="19"/>
        <v>2188.8027535289643</v>
      </c>
      <c r="H107" s="41">
        <f t="shared" si="17"/>
        <v>10362.69424565681</v>
      </c>
      <c r="I107" s="42">
        <f t="shared" si="20"/>
        <v>1000.6717861302792</v>
      </c>
      <c r="J107" s="42">
        <f t="shared" si="21"/>
        <v>667.11452408685284</v>
      </c>
    </row>
    <row r="108" spans="2:10" ht="14.4" x14ac:dyDescent="0.3">
      <c r="B108" s="41">
        <f t="shared" ref="B108:B110" si="23">B107+500</f>
        <v>34499.999819999997</v>
      </c>
      <c r="C108" s="38">
        <f t="shared" si="18"/>
        <v>-63.819999359199983</v>
      </c>
      <c r="D108" s="38">
        <f t="shared" si="14"/>
        <v>3.5545740772439038</v>
      </c>
      <c r="E108" s="39">
        <f t="shared" si="15"/>
        <v>975.76128136957095</v>
      </c>
      <c r="F108" s="40">
        <f t="shared" si="16"/>
        <v>3314.7036230629128</v>
      </c>
      <c r="G108" s="41">
        <f t="shared" si="19"/>
        <v>2209.8024153752754</v>
      </c>
      <c r="H108" s="41">
        <f t="shared" si="17"/>
        <v>10515.086808899725</v>
      </c>
      <c r="I108" s="42">
        <f t="shared" si="20"/>
        <v>1010.2723630182605</v>
      </c>
      <c r="J108" s="42">
        <f t="shared" si="21"/>
        <v>673.51490867884036</v>
      </c>
    </row>
    <row r="109" spans="2:10" ht="14.4" x14ac:dyDescent="0.3">
      <c r="B109" s="41">
        <f t="shared" si="23"/>
        <v>34999.999819999997</v>
      </c>
      <c r="C109" s="38">
        <f t="shared" si="18"/>
        <v>-65.599999359199984</v>
      </c>
      <c r="D109" s="38">
        <f t="shared" si="14"/>
        <v>3.4713700428719001</v>
      </c>
      <c r="E109" s="39">
        <f t="shared" si="15"/>
        <v>973.56681123587362</v>
      </c>
      <c r="F109" s="40">
        <f t="shared" si="16"/>
        <v>3346.6493532137101</v>
      </c>
      <c r="G109" s="41">
        <f t="shared" si="19"/>
        <v>2231.0995688091402</v>
      </c>
      <c r="H109" s="41">
        <f t="shared" si="17"/>
        <v>10667.479372142638</v>
      </c>
      <c r="I109" s="42">
        <f t="shared" si="20"/>
        <v>1020.0089464229534</v>
      </c>
      <c r="J109" s="42">
        <f t="shared" si="21"/>
        <v>680.005964281969</v>
      </c>
    </row>
    <row r="110" spans="2:10" ht="14.4" x14ac:dyDescent="0.3">
      <c r="B110" s="41">
        <f t="shared" si="23"/>
        <v>35499.999819999997</v>
      </c>
      <c r="C110" s="38">
        <f t="shared" si="18"/>
        <v>-67.379999359199985</v>
      </c>
      <c r="D110" s="38">
        <f t="shared" si="14"/>
        <v>3.3897501371323937</v>
      </c>
      <c r="E110" s="39">
        <f t="shared" si="15"/>
        <v>971.36738346517848</v>
      </c>
      <c r="F110" s="40">
        <f t="shared" si="16"/>
        <v>3379.0497012813116</v>
      </c>
      <c r="G110" s="41">
        <f t="shared" si="19"/>
        <v>2252.6998008542078</v>
      </c>
      <c r="H110" s="41">
        <f t="shared" si="17"/>
        <v>10819.871935385552</v>
      </c>
      <c r="I110" s="42">
        <f t="shared" si="20"/>
        <v>1029.8840906069222</v>
      </c>
      <c r="J110" s="42">
        <f t="shared" si="21"/>
        <v>686.58939373794806</v>
      </c>
    </row>
    <row r="111" spans="2:10" ht="14.4" x14ac:dyDescent="0.3">
      <c r="B111" s="41">
        <f>B110+500</f>
        <v>35999.999819999997</v>
      </c>
      <c r="C111" s="38">
        <f t="shared" si="18"/>
        <v>-69.159999359199986</v>
      </c>
      <c r="D111" s="38">
        <f t="shared" si="14"/>
        <v>3.3096911822893258</v>
      </c>
      <c r="E111" s="39">
        <f t="shared" si="15"/>
        <v>969.1629643047587</v>
      </c>
      <c r="F111" s="40">
        <f t="shared" si="16"/>
        <v>3411.9132442120022</v>
      </c>
      <c r="G111" s="41">
        <f t="shared" si="19"/>
        <v>2274.6088294746683</v>
      </c>
      <c r="H111" s="41">
        <f t="shared" si="17"/>
        <v>10972.264498628465</v>
      </c>
      <c r="I111" s="42">
        <f t="shared" si="20"/>
        <v>1039.9004096958251</v>
      </c>
      <c r="J111" s="42">
        <f t="shared" si="21"/>
        <v>693.26693979721676</v>
      </c>
    </row>
  </sheetData>
  <phoneticPr fontId="5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83D52-11D5-4641-A0A6-1452B017FC7D}">
  <dimension ref="B2:G19"/>
  <sheetViews>
    <sheetView showGridLines="0" workbookViewId="0">
      <selection activeCell="C3" sqref="C3"/>
    </sheetView>
  </sheetViews>
  <sheetFormatPr defaultRowHeight="13.2" x14ac:dyDescent="0.25"/>
  <cols>
    <col min="1" max="1" width="4.21875" customWidth="1"/>
    <col min="2" max="2" width="16.21875" bestFit="1" customWidth="1"/>
    <col min="3" max="3" width="9.88671875" bestFit="1" customWidth="1"/>
    <col min="5" max="5" width="25.21875" customWidth="1"/>
    <col min="6" max="6" width="12.6640625" bestFit="1" customWidth="1"/>
  </cols>
  <sheetData>
    <row r="2" spans="2:7" ht="20.399999999999999" x14ac:dyDescent="0.35">
      <c r="B2" s="43" t="s">
        <v>27</v>
      </c>
      <c r="E2" s="43" t="s">
        <v>62</v>
      </c>
    </row>
    <row r="3" spans="2:7" ht="13.8" x14ac:dyDescent="0.3">
      <c r="B3" s="28" t="s">
        <v>35</v>
      </c>
      <c r="C3" s="27">
        <v>184197.9</v>
      </c>
      <c r="D3" s="1" t="s">
        <v>6</v>
      </c>
      <c r="E3" s="28" t="s">
        <v>63</v>
      </c>
      <c r="F3" s="52" t="s">
        <v>18</v>
      </c>
    </row>
    <row r="4" spans="2:7" ht="13.8" x14ac:dyDescent="0.3">
      <c r="B4" s="28" t="s">
        <v>36</v>
      </c>
      <c r="C4" s="27">
        <v>143587</v>
      </c>
      <c r="D4" s="1" t="s">
        <v>6</v>
      </c>
      <c r="E4" s="28" t="s">
        <v>64</v>
      </c>
      <c r="F4" s="27">
        <v>33359</v>
      </c>
      <c r="G4" s="1" t="s">
        <v>6</v>
      </c>
    </row>
    <row r="5" spans="2:7" ht="13.8" x14ac:dyDescent="0.3">
      <c r="B5" s="28" t="s">
        <v>5</v>
      </c>
      <c r="C5" s="28">
        <v>0.42</v>
      </c>
      <c r="D5" s="1"/>
      <c r="E5" s="28" t="s">
        <v>65</v>
      </c>
      <c r="F5" s="27">
        <v>89000</v>
      </c>
      <c r="G5" s="1" t="s">
        <v>6</v>
      </c>
    </row>
    <row r="6" spans="2:7" ht="13.8" x14ac:dyDescent="0.3">
      <c r="E6" s="28" t="s">
        <v>66</v>
      </c>
      <c r="F6" s="27">
        <v>600000</v>
      </c>
      <c r="G6" s="1" t="s">
        <v>6</v>
      </c>
    </row>
    <row r="7" spans="2:7" ht="20.399999999999999" x14ac:dyDescent="0.35">
      <c r="B7" s="43" t="s">
        <v>28</v>
      </c>
    </row>
    <row r="8" spans="2:7" ht="13.8" x14ac:dyDescent="0.3">
      <c r="B8" s="28" t="s">
        <v>26</v>
      </c>
      <c r="C8" s="27">
        <v>10000000</v>
      </c>
      <c r="D8" s="1" t="s">
        <v>6</v>
      </c>
    </row>
    <row r="9" spans="2:7" ht="13.8" x14ac:dyDescent="0.3">
      <c r="B9" s="28" t="s">
        <v>5</v>
      </c>
      <c r="C9" s="28">
        <v>0.33</v>
      </c>
      <c r="D9" s="1"/>
    </row>
    <row r="11" spans="2:7" ht="20.399999999999999" x14ac:dyDescent="0.35">
      <c r="B11" s="43" t="s">
        <v>29</v>
      </c>
    </row>
    <row r="12" spans="2:7" ht="13.8" x14ac:dyDescent="0.3">
      <c r="B12" s="28" t="s">
        <v>35</v>
      </c>
      <c r="C12" s="27">
        <v>526487</v>
      </c>
      <c r="D12" s="1" t="s">
        <v>6</v>
      </c>
    </row>
    <row r="13" spans="2:7" ht="13.8" x14ac:dyDescent="0.3">
      <c r="B13" s="28" t="s">
        <v>36</v>
      </c>
      <c r="C13" s="27">
        <v>297327.40000000002</v>
      </c>
      <c r="D13" s="1" t="s">
        <v>6</v>
      </c>
    </row>
    <row r="14" spans="2:7" ht="13.8" x14ac:dyDescent="0.3">
      <c r="B14" s="28" t="s">
        <v>5</v>
      </c>
      <c r="C14" s="30">
        <v>0.3</v>
      </c>
      <c r="D14" s="1"/>
    </row>
    <row r="16" spans="2:7" ht="20.399999999999999" x14ac:dyDescent="0.35">
      <c r="B16" s="43" t="s">
        <v>34</v>
      </c>
    </row>
    <row r="17" spans="2:4" ht="13.8" x14ac:dyDescent="0.3">
      <c r="B17" s="28" t="s">
        <v>35</v>
      </c>
      <c r="C17" s="27">
        <v>323434.2</v>
      </c>
      <c r="D17" s="1" t="s">
        <v>6</v>
      </c>
    </row>
    <row r="18" spans="2:4" ht="13.8" x14ac:dyDescent="0.3">
      <c r="B18" s="28" t="s">
        <v>36</v>
      </c>
      <c r="C18" s="27">
        <v>172594.9</v>
      </c>
      <c r="D18" s="1" t="s">
        <v>6</v>
      </c>
    </row>
    <row r="19" spans="2:4" ht="13.8" x14ac:dyDescent="0.3">
      <c r="B19" s="28" t="s">
        <v>5</v>
      </c>
      <c r="C19" s="28">
        <v>0.39</v>
      </c>
      <c r="D1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7576-544B-4210-A8A4-FA9DEAE51064}">
  <dimension ref="B2:E14"/>
  <sheetViews>
    <sheetView showGridLines="0" zoomScaleNormal="100" workbookViewId="0">
      <selection activeCell="B6" sqref="B6"/>
    </sheetView>
  </sheetViews>
  <sheetFormatPr defaultRowHeight="14.4" x14ac:dyDescent="0.3"/>
  <cols>
    <col min="1" max="1" width="4.5546875" style="19" customWidth="1"/>
    <col min="2" max="2" width="8" style="19" bestFit="1" customWidth="1"/>
    <col min="3" max="3" width="13.21875" style="19" bestFit="1" customWidth="1"/>
    <col min="4" max="4" width="76.33203125" style="19" customWidth="1"/>
    <col min="5" max="5" width="13.21875" style="19" bestFit="1" customWidth="1"/>
    <col min="6" max="16384" width="8.88671875" style="19"/>
  </cols>
  <sheetData>
    <row r="2" spans="2:5" x14ac:dyDescent="0.3">
      <c r="B2" s="44" t="s">
        <v>20</v>
      </c>
      <c r="C2" s="44" t="s">
        <v>21</v>
      </c>
      <c r="D2" s="44" t="s">
        <v>22</v>
      </c>
      <c r="E2" s="44" t="s">
        <v>23</v>
      </c>
    </row>
    <row r="3" spans="2:5" x14ac:dyDescent="0.3">
      <c r="B3" s="20">
        <v>1</v>
      </c>
      <c r="C3" s="21">
        <v>45322</v>
      </c>
      <c r="D3" s="22" t="s">
        <v>24</v>
      </c>
      <c r="E3" s="22" t="s">
        <v>25</v>
      </c>
    </row>
    <row r="4" spans="2:5" x14ac:dyDescent="0.3">
      <c r="B4" s="22">
        <v>1.1000000000000001</v>
      </c>
      <c r="C4" s="21">
        <v>45323</v>
      </c>
      <c r="D4" s="47" t="s">
        <v>48</v>
      </c>
      <c r="E4" s="22" t="s">
        <v>25</v>
      </c>
    </row>
    <row r="5" spans="2:5" ht="43.2" x14ac:dyDescent="0.3">
      <c r="B5" s="23">
        <v>1.2</v>
      </c>
      <c r="C5" s="24">
        <v>45335</v>
      </c>
      <c r="D5" s="50" t="s">
        <v>61</v>
      </c>
      <c r="E5" s="51" t="s">
        <v>25</v>
      </c>
    </row>
    <row r="6" spans="2:5" x14ac:dyDescent="0.3">
      <c r="B6" s="22"/>
      <c r="C6" s="21"/>
      <c r="D6" s="22"/>
      <c r="E6" s="22"/>
    </row>
    <row r="7" spans="2:5" x14ac:dyDescent="0.3">
      <c r="B7" s="23"/>
      <c r="C7" s="24"/>
      <c r="D7" s="25"/>
      <c r="E7" s="23"/>
    </row>
    <row r="8" spans="2:5" x14ac:dyDescent="0.3">
      <c r="B8" s="26"/>
      <c r="C8" s="26"/>
      <c r="D8" s="26"/>
      <c r="E8" s="26"/>
    </row>
    <row r="9" spans="2:5" x14ac:dyDescent="0.3">
      <c r="B9" s="26"/>
      <c r="C9" s="26"/>
      <c r="D9" s="26"/>
      <c r="E9" s="26"/>
    </row>
    <row r="10" spans="2:5" x14ac:dyDescent="0.3">
      <c r="B10" s="26"/>
      <c r="C10" s="26"/>
      <c r="D10" s="26"/>
      <c r="E10" s="26"/>
    </row>
    <row r="11" spans="2:5" x14ac:dyDescent="0.3">
      <c r="B11" s="26"/>
      <c r="C11" s="26"/>
      <c r="D11" s="26"/>
      <c r="E11" s="26"/>
    </row>
    <row r="12" spans="2:5" x14ac:dyDescent="0.3">
      <c r="B12" s="26"/>
      <c r="C12" s="26"/>
      <c r="D12" s="26"/>
      <c r="E12" s="26"/>
    </row>
    <row r="13" spans="2:5" x14ac:dyDescent="0.3">
      <c r="B13" s="26"/>
      <c r="C13" s="26"/>
      <c r="D13" s="26"/>
      <c r="E13" s="26"/>
    </row>
    <row r="14" spans="2:5" x14ac:dyDescent="0.3">
      <c r="B14" s="26"/>
      <c r="C14" s="26"/>
      <c r="D14" s="26"/>
      <c r="E14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Flutter</vt:lpstr>
      <vt:lpstr>Ref. Material Properties</vt:lpstr>
      <vt:lpstr>Version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Kuehn</dc:creator>
  <cp:lastModifiedBy>Alex Kuehn</cp:lastModifiedBy>
  <dcterms:created xsi:type="dcterms:W3CDTF">2011-07-20T03:12:02Z</dcterms:created>
  <dcterms:modified xsi:type="dcterms:W3CDTF">2024-02-16T03:26:09Z</dcterms:modified>
</cp:coreProperties>
</file>